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Mon\"/>
    </mc:Choice>
  </mc:AlternateContent>
  <xr:revisionPtr revIDLastSave="0" documentId="11_4CE2ADAC1739E78A8F997DC7051F9C112A2EB25A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SO 01 - Tůň" sheetId="2" r:id="rId2"/>
    <sheet name="SO 101 - VPC 8R" sheetId="3" r:id="rId3"/>
    <sheet name="SO 102 - DPC 22" sheetId="4" r:id="rId4"/>
    <sheet name="VRN - SO 01 - Vedlejší ro..." sheetId="5" r:id="rId5"/>
    <sheet name="VRN - SO 101, SO 102 - Ve..." sheetId="6" r:id="rId6"/>
    <sheet name="Pokyny pro vyplnění" sheetId="7" r:id="rId7"/>
  </sheets>
  <definedNames>
    <definedName name="_xlnm._FilterDatabase" localSheetId="1" hidden="1">'SO 01 - Tůň'!$C$83:$L$144</definedName>
    <definedName name="_xlnm._FilterDatabase" localSheetId="2" hidden="1">'SO 101 - VPC 8R'!$C$90:$L$369</definedName>
    <definedName name="_xlnm._FilterDatabase" localSheetId="3" hidden="1">'SO 102 - DPC 22'!$C$86:$L$201</definedName>
    <definedName name="_xlnm._FilterDatabase" localSheetId="4" hidden="1">'VRN - SO 01 - Vedlejší ro...'!$C$85:$L$129</definedName>
    <definedName name="_xlnm._FilterDatabase" localSheetId="5" hidden="1">'VRN - SO 101, SO 102 - Ve...'!$C$87:$L$137</definedName>
    <definedName name="_xlnm.Print_Titles" localSheetId="0">'Rekapitulace stavby'!$52:$52</definedName>
    <definedName name="_xlnm.Print_Titles" localSheetId="1">'SO 01 - Tůň'!$83:$83</definedName>
    <definedName name="_xlnm.Print_Titles" localSheetId="2">'SO 101 - VPC 8R'!$90:$90</definedName>
    <definedName name="_xlnm.Print_Titles" localSheetId="3">'SO 102 - DPC 22'!$86:$86</definedName>
    <definedName name="_xlnm.Print_Titles" localSheetId="4">'VRN - SO 01 - Vedlejší ro...'!$85:$85</definedName>
    <definedName name="_xlnm.Print_Titles" localSheetId="5">'VRN - SO 101, SO 102 - Ve...'!$87:$87</definedName>
    <definedName name="_xlnm.Print_Area" localSheetId="0">'Rekapitulace stavby'!$D$4:$AO$36,'Rekapitulace stavby'!$C$42:$AQ$60</definedName>
    <definedName name="_xlnm.Print_Area" localSheetId="1">'SO 01 - Tůň'!$C$4:$K$41,'SO 01 - Tůň'!$C$47:$K$65,'SO 01 - Tůň'!$C$71:$L$144</definedName>
    <definedName name="_xlnm.Print_Area" localSheetId="2">'SO 101 - VPC 8R'!$C$4:$K$41,'SO 101 - VPC 8R'!$C$47:$K$72,'SO 101 - VPC 8R'!$C$78:$L$369</definedName>
    <definedName name="_xlnm.Print_Area" localSheetId="3">'SO 102 - DPC 22'!$C$4:$K$41,'SO 102 - DPC 22'!$C$47:$K$68,'SO 102 - DPC 22'!$C$74:$L$201</definedName>
    <definedName name="_xlnm.Print_Area" localSheetId="4">'VRN - SO 01 - Vedlejší ro...'!$C$4:$K$41,'VRN - SO 01 - Vedlejší ro...'!$C$47:$K$67,'VRN - SO 01 - Vedlejší ro...'!$C$73:$L$129</definedName>
    <definedName name="_xlnm.Print_Area" localSheetId="5">'VRN - SO 101, SO 102 - Ve...'!$C$4:$K$41,'VRN - SO 101, SO 102 - Ve...'!$C$47:$K$69,'VRN - SO 101, SO 102 - Ve...'!$C$75:$L$137</definedName>
    <definedName name="_xlnm.Print_Area" localSheetId="6">'Pokyny pro vyplnění'!$B$2:$K$71,'Pokyny pro vyplnění'!$B$74:$K$118,'Pokyny pro vyplnění'!$B$121:$K$161,'Pokyny pro vyplnění'!$B$164:$K$219</definedName>
  </definedNames>
  <calcPr calcId="0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6" l="1"/>
  <c r="K38" i="6"/>
  <c r="BA59" i="1"/>
  <c r="K37" i="6"/>
  <c r="AZ59" i="1"/>
  <c r="BI134" i="6"/>
  <c r="BH134" i="6"/>
  <c r="BG134" i="6"/>
  <c r="BF134" i="6"/>
  <c r="X134" i="6"/>
  <c r="V134" i="6"/>
  <c r="T134" i="6"/>
  <c r="P134" i="6"/>
  <c r="BI130" i="6"/>
  <c r="BH130" i="6"/>
  <c r="BG130" i="6"/>
  <c r="BF130" i="6"/>
  <c r="X130" i="6"/>
  <c r="V130" i="6"/>
  <c r="T130" i="6"/>
  <c r="P130" i="6"/>
  <c r="BI125" i="6"/>
  <c r="BH125" i="6"/>
  <c r="BG125" i="6"/>
  <c r="BF125" i="6"/>
  <c r="X125" i="6"/>
  <c r="X124" i="6"/>
  <c r="V125" i="6"/>
  <c r="V124" i="6"/>
  <c r="T125" i="6"/>
  <c r="T124" i="6"/>
  <c r="P125" i="6"/>
  <c r="BI121" i="6"/>
  <c r="BH121" i="6"/>
  <c r="BG121" i="6"/>
  <c r="BF121" i="6"/>
  <c r="X121" i="6"/>
  <c r="V121" i="6"/>
  <c r="T121" i="6"/>
  <c r="P121" i="6"/>
  <c r="BI117" i="6"/>
  <c r="BH117" i="6"/>
  <c r="BG117" i="6"/>
  <c r="BF117" i="6"/>
  <c r="X117" i="6"/>
  <c r="V117" i="6"/>
  <c r="T117" i="6"/>
  <c r="P117" i="6"/>
  <c r="BI113" i="6"/>
  <c r="BH113" i="6"/>
  <c r="BG113" i="6"/>
  <c r="BF113" i="6"/>
  <c r="X113" i="6"/>
  <c r="X112" i="6"/>
  <c r="V113" i="6"/>
  <c r="V112" i="6"/>
  <c r="T113" i="6"/>
  <c r="T112" i="6"/>
  <c r="P113" i="6"/>
  <c r="BI110" i="6"/>
  <c r="BH110" i="6"/>
  <c r="BG110" i="6"/>
  <c r="BF110" i="6"/>
  <c r="X110" i="6"/>
  <c r="X109" i="6"/>
  <c r="V110" i="6"/>
  <c r="V109" i="6"/>
  <c r="T110" i="6"/>
  <c r="T109" i="6"/>
  <c r="P110" i="6"/>
  <c r="BI106" i="6"/>
  <c r="BH106" i="6"/>
  <c r="BG106" i="6"/>
  <c r="BF106" i="6"/>
  <c r="X106" i="6"/>
  <c r="V106" i="6"/>
  <c r="T106" i="6"/>
  <c r="P106" i="6"/>
  <c r="BI102" i="6"/>
  <c r="BH102" i="6"/>
  <c r="BG102" i="6"/>
  <c r="BF102" i="6"/>
  <c r="X102" i="6"/>
  <c r="V102" i="6"/>
  <c r="T102" i="6"/>
  <c r="P102" i="6"/>
  <c r="BI99" i="6"/>
  <c r="BH99" i="6"/>
  <c r="BG99" i="6"/>
  <c r="BF99" i="6"/>
  <c r="X99" i="6"/>
  <c r="V99" i="6"/>
  <c r="T99" i="6"/>
  <c r="P99" i="6"/>
  <c r="BI95" i="6"/>
  <c r="BH95" i="6"/>
  <c r="BG95" i="6"/>
  <c r="BF95" i="6"/>
  <c r="X95" i="6"/>
  <c r="V95" i="6"/>
  <c r="T95" i="6"/>
  <c r="P95" i="6"/>
  <c r="BI91" i="6"/>
  <c r="BH91" i="6"/>
  <c r="BG91" i="6"/>
  <c r="BF91" i="6"/>
  <c r="X91" i="6"/>
  <c r="V91" i="6"/>
  <c r="T91" i="6"/>
  <c r="P91" i="6"/>
  <c r="J85" i="6"/>
  <c r="J84" i="6"/>
  <c r="F84" i="6"/>
  <c r="F82" i="6"/>
  <c r="E80" i="6"/>
  <c r="J57" i="6"/>
  <c r="J56" i="6"/>
  <c r="F56" i="6"/>
  <c r="F54" i="6"/>
  <c r="E52" i="6"/>
  <c r="J18" i="6"/>
  <c r="E18" i="6"/>
  <c r="F57" i="6"/>
  <c r="J17" i="6"/>
  <c r="J12" i="6"/>
  <c r="J82" i="6"/>
  <c r="E7" i="6"/>
  <c r="E78" i="6"/>
  <c r="K39" i="5"/>
  <c r="K38" i="5"/>
  <c r="BA58" i="1"/>
  <c r="K37" i="5"/>
  <c r="AZ58" i="1"/>
  <c r="BI126" i="5"/>
  <c r="BH126" i="5"/>
  <c r="BG126" i="5"/>
  <c r="BF126" i="5"/>
  <c r="X126" i="5"/>
  <c r="V126" i="5"/>
  <c r="T126" i="5"/>
  <c r="P126" i="5"/>
  <c r="BI122" i="5"/>
  <c r="BH122" i="5"/>
  <c r="BG122" i="5"/>
  <c r="BF122" i="5"/>
  <c r="X122" i="5"/>
  <c r="V122" i="5"/>
  <c r="T122" i="5"/>
  <c r="P122" i="5"/>
  <c r="BI117" i="5"/>
  <c r="BH117" i="5"/>
  <c r="BG117" i="5"/>
  <c r="BF117" i="5"/>
  <c r="X117" i="5"/>
  <c r="X116" i="5"/>
  <c r="V117" i="5"/>
  <c r="V116" i="5"/>
  <c r="T117" i="5"/>
  <c r="T116" i="5"/>
  <c r="P117" i="5"/>
  <c r="BI113" i="5"/>
  <c r="BH113" i="5"/>
  <c r="BG113" i="5"/>
  <c r="BF113" i="5"/>
  <c r="X113" i="5"/>
  <c r="X112" i="5"/>
  <c r="V113" i="5"/>
  <c r="V112" i="5"/>
  <c r="T113" i="5"/>
  <c r="T112" i="5"/>
  <c r="P113" i="5"/>
  <c r="BI109" i="5"/>
  <c r="BH109" i="5"/>
  <c r="BG109" i="5"/>
  <c r="BF109" i="5"/>
  <c r="X109" i="5"/>
  <c r="V109" i="5"/>
  <c r="T109" i="5"/>
  <c r="P109" i="5"/>
  <c r="BI105" i="5"/>
  <c r="BH105" i="5"/>
  <c r="BG105" i="5"/>
  <c r="BF105" i="5"/>
  <c r="X105" i="5"/>
  <c r="V105" i="5"/>
  <c r="T105" i="5"/>
  <c r="P105" i="5"/>
  <c r="BI101" i="5"/>
  <c r="BH101" i="5"/>
  <c r="BG101" i="5"/>
  <c r="BF101" i="5"/>
  <c r="X101" i="5"/>
  <c r="V101" i="5"/>
  <c r="T101" i="5"/>
  <c r="P101" i="5"/>
  <c r="BI97" i="5"/>
  <c r="BH97" i="5"/>
  <c r="BG97" i="5"/>
  <c r="BF97" i="5"/>
  <c r="X97" i="5"/>
  <c r="V97" i="5"/>
  <c r="T97" i="5"/>
  <c r="P97" i="5"/>
  <c r="BI93" i="5"/>
  <c r="BH93" i="5"/>
  <c r="BG93" i="5"/>
  <c r="BF93" i="5"/>
  <c r="X93" i="5"/>
  <c r="V93" i="5"/>
  <c r="T93" i="5"/>
  <c r="P93" i="5"/>
  <c r="BI89" i="5"/>
  <c r="BH89" i="5"/>
  <c r="BG89" i="5"/>
  <c r="BF89" i="5"/>
  <c r="X89" i="5"/>
  <c r="V89" i="5"/>
  <c r="T89" i="5"/>
  <c r="P89" i="5"/>
  <c r="J83" i="5"/>
  <c r="F82" i="5"/>
  <c r="F80" i="5"/>
  <c r="E78" i="5"/>
  <c r="J57" i="5"/>
  <c r="F56" i="5"/>
  <c r="F54" i="5"/>
  <c r="E52" i="5"/>
  <c r="J21" i="5"/>
  <c r="E21" i="5"/>
  <c r="J82" i="5"/>
  <c r="J20" i="5"/>
  <c r="J18" i="5"/>
  <c r="E18" i="5"/>
  <c r="F57" i="5"/>
  <c r="J17" i="5"/>
  <c r="J12" i="5"/>
  <c r="J80" i="5"/>
  <c r="E7" i="5"/>
  <c r="E76" i="5"/>
  <c r="K39" i="4"/>
  <c r="K38" i="4"/>
  <c r="BA57" i="1"/>
  <c r="K37" i="4"/>
  <c r="AZ57" i="1"/>
  <c r="BI199" i="4"/>
  <c r="BH199" i="4"/>
  <c r="BG199" i="4"/>
  <c r="BF199" i="4"/>
  <c r="X199" i="4"/>
  <c r="X198" i="4"/>
  <c r="V199" i="4"/>
  <c r="V198" i="4"/>
  <c r="T199" i="4"/>
  <c r="T198" i="4"/>
  <c r="P199" i="4"/>
  <c r="BI192" i="4"/>
  <c r="BH192" i="4"/>
  <c r="BG192" i="4"/>
  <c r="BF192" i="4"/>
  <c r="X192" i="4"/>
  <c r="V192" i="4"/>
  <c r="T192" i="4"/>
  <c r="P192" i="4"/>
  <c r="BI187" i="4"/>
  <c r="BH187" i="4"/>
  <c r="BG187" i="4"/>
  <c r="BF187" i="4"/>
  <c r="X187" i="4"/>
  <c r="V187" i="4"/>
  <c r="T187" i="4"/>
  <c r="P187" i="4"/>
  <c r="BI181" i="4"/>
  <c r="BH181" i="4"/>
  <c r="BG181" i="4"/>
  <c r="BF181" i="4"/>
  <c r="X181" i="4"/>
  <c r="V181" i="4"/>
  <c r="T181" i="4"/>
  <c r="P181" i="4"/>
  <c r="BI176" i="4"/>
  <c r="BH176" i="4"/>
  <c r="BG176" i="4"/>
  <c r="BF176" i="4"/>
  <c r="X176" i="4"/>
  <c r="V176" i="4"/>
  <c r="T176" i="4"/>
  <c r="P176" i="4"/>
  <c r="BI173" i="4"/>
  <c r="BH173" i="4"/>
  <c r="BG173" i="4"/>
  <c r="BF173" i="4"/>
  <c r="X173" i="4"/>
  <c r="V173" i="4"/>
  <c r="T173" i="4"/>
  <c r="P173" i="4"/>
  <c r="BI170" i="4"/>
  <c r="BH170" i="4"/>
  <c r="BG170" i="4"/>
  <c r="BF170" i="4"/>
  <c r="X170" i="4"/>
  <c r="V170" i="4"/>
  <c r="T170" i="4"/>
  <c r="P170" i="4"/>
  <c r="BI166" i="4"/>
  <c r="BH166" i="4"/>
  <c r="BG166" i="4"/>
  <c r="BF166" i="4"/>
  <c r="X166" i="4"/>
  <c r="V166" i="4"/>
  <c r="T166" i="4"/>
  <c r="P166" i="4"/>
  <c r="BI163" i="4"/>
  <c r="BH163" i="4"/>
  <c r="BG163" i="4"/>
  <c r="BF163" i="4"/>
  <c r="X163" i="4"/>
  <c r="V163" i="4"/>
  <c r="T163" i="4"/>
  <c r="P163" i="4"/>
  <c r="BI161" i="4"/>
  <c r="BH161" i="4"/>
  <c r="BG161" i="4"/>
  <c r="BF161" i="4"/>
  <c r="X161" i="4"/>
  <c r="V161" i="4"/>
  <c r="T161" i="4"/>
  <c r="P161" i="4"/>
  <c r="BI157" i="4"/>
  <c r="BH157" i="4"/>
  <c r="BG157" i="4"/>
  <c r="BF157" i="4"/>
  <c r="X157" i="4"/>
  <c r="V157" i="4"/>
  <c r="T157" i="4"/>
  <c r="P157" i="4"/>
  <c r="BI155" i="4"/>
  <c r="BH155" i="4"/>
  <c r="BG155" i="4"/>
  <c r="BF155" i="4"/>
  <c r="X155" i="4"/>
  <c r="V155" i="4"/>
  <c r="T155" i="4"/>
  <c r="P155" i="4"/>
  <c r="BI151" i="4"/>
  <c r="BH151" i="4"/>
  <c r="BG151" i="4"/>
  <c r="BF151" i="4"/>
  <c r="X151" i="4"/>
  <c r="V151" i="4"/>
  <c r="T151" i="4"/>
  <c r="P151" i="4"/>
  <c r="BI148" i="4"/>
  <c r="BH148" i="4"/>
  <c r="BG148" i="4"/>
  <c r="BF148" i="4"/>
  <c r="X148" i="4"/>
  <c r="V148" i="4"/>
  <c r="T148" i="4"/>
  <c r="P148" i="4"/>
  <c r="BI144" i="4"/>
  <c r="BH144" i="4"/>
  <c r="BG144" i="4"/>
  <c r="BF144" i="4"/>
  <c r="X144" i="4"/>
  <c r="V144" i="4"/>
  <c r="T144" i="4"/>
  <c r="P144" i="4"/>
  <c r="BI141" i="4"/>
  <c r="BH141" i="4"/>
  <c r="BG141" i="4"/>
  <c r="BF141" i="4"/>
  <c r="X141" i="4"/>
  <c r="V141" i="4"/>
  <c r="T141" i="4"/>
  <c r="P141" i="4"/>
  <c r="BI136" i="4"/>
  <c r="BH136" i="4"/>
  <c r="BG136" i="4"/>
  <c r="BF136" i="4"/>
  <c r="X136" i="4"/>
  <c r="V136" i="4"/>
  <c r="T136" i="4"/>
  <c r="P136" i="4"/>
  <c r="BI132" i="4"/>
  <c r="BH132" i="4"/>
  <c r="BG132" i="4"/>
  <c r="BF132" i="4"/>
  <c r="X132" i="4"/>
  <c r="V132" i="4"/>
  <c r="T132" i="4"/>
  <c r="P132" i="4"/>
  <c r="BI129" i="4"/>
  <c r="BH129" i="4"/>
  <c r="BG129" i="4"/>
  <c r="BF129" i="4"/>
  <c r="X129" i="4"/>
  <c r="V129" i="4"/>
  <c r="T129" i="4"/>
  <c r="P129" i="4"/>
  <c r="BI125" i="4"/>
  <c r="BH125" i="4"/>
  <c r="BG125" i="4"/>
  <c r="BF125" i="4"/>
  <c r="X125" i="4"/>
  <c r="V125" i="4"/>
  <c r="T125" i="4"/>
  <c r="P125" i="4"/>
  <c r="BI121" i="4"/>
  <c r="BH121" i="4"/>
  <c r="BG121" i="4"/>
  <c r="BF121" i="4"/>
  <c r="X121" i="4"/>
  <c r="V121" i="4"/>
  <c r="T121" i="4"/>
  <c r="P121" i="4"/>
  <c r="BI119" i="4"/>
  <c r="BH119" i="4"/>
  <c r="BG119" i="4"/>
  <c r="BF119" i="4"/>
  <c r="X119" i="4"/>
  <c r="V119" i="4"/>
  <c r="T119" i="4"/>
  <c r="P119" i="4"/>
  <c r="BI115" i="4"/>
  <c r="BH115" i="4"/>
  <c r="BG115" i="4"/>
  <c r="BF115" i="4"/>
  <c r="X115" i="4"/>
  <c r="V115" i="4"/>
  <c r="T115" i="4"/>
  <c r="P115" i="4"/>
  <c r="BI109" i="4"/>
  <c r="BH109" i="4"/>
  <c r="BG109" i="4"/>
  <c r="BF109" i="4"/>
  <c r="X109" i="4"/>
  <c r="V109" i="4"/>
  <c r="T109" i="4"/>
  <c r="P109" i="4"/>
  <c r="BI105" i="4"/>
  <c r="BH105" i="4"/>
  <c r="BG105" i="4"/>
  <c r="BF105" i="4"/>
  <c r="X105" i="4"/>
  <c r="V105" i="4"/>
  <c r="T105" i="4"/>
  <c r="P105" i="4"/>
  <c r="BI99" i="4"/>
  <c r="BH99" i="4"/>
  <c r="BG99" i="4"/>
  <c r="BF99" i="4"/>
  <c r="X99" i="4"/>
  <c r="V99" i="4"/>
  <c r="T99" i="4"/>
  <c r="P99" i="4"/>
  <c r="BI96" i="4"/>
  <c r="BH96" i="4"/>
  <c r="BG96" i="4"/>
  <c r="BF96" i="4"/>
  <c r="X96" i="4"/>
  <c r="V96" i="4"/>
  <c r="T96" i="4"/>
  <c r="P96" i="4"/>
  <c r="BI90" i="4"/>
  <c r="BH90" i="4"/>
  <c r="BG90" i="4"/>
  <c r="BF90" i="4"/>
  <c r="X90" i="4"/>
  <c r="V90" i="4"/>
  <c r="T90" i="4"/>
  <c r="P90" i="4"/>
  <c r="J84" i="4"/>
  <c r="J83" i="4"/>
  <c r="F83" i="4"/>
  <c r="F81" i="4"/>
  <c r="E79" i="4"/>
  <c r="J57" i="4"/>
  <c r="J56" i="4"/>
  <c r="F56" i="4"/>
  <c r="F54" i="4"/>
  <c r="E52" i="4"/>
  <c r="J18" i="4"/>
  <c r="E18" i="4"/>
  <c r="F84" i="4"/>
  <c r="J17" i="4"/>
  <c r="J12" i="4"/>
  <c r="J81" i="4"/>
  <c r="E7" i="4"/>
  <c r="E50" i="4"/>
  <c r="K39" i="3"/>
  <c r="K38" i="3"/>
  <c r="BA56" i="1"/>
  <c r="K37" i="3"/>
  <c r="AZ56" i="1"/>
  <c r="BI367" i="3"/>
  <c r="BH367" i="3"/>
  <c r="BG367" i="3"/>
  <c r="BF367" i="3"/>
  <c r="X367" i="3"/>
  <c r="V367" i="3"/>
  <c r="T367" i="3"/>
  <c r="P367" i="3"/>
  <c r="BI365" i="3"/>
  <c r="BH365" i="3"/>
  <c r="BG365" i="3"/>
  <c r="BF365" i="3"/>
  <c r="X365" i="3"/>
  <c r="V365" i="3"/>
  <c r="T365" i="3"/>
  <c r="P365" i="3"/>
  <c r="BI362" i="3"/>
  <c r="BH362" i="3"/>
  <c r="BG362" i="3"/>
  <c r="BF362" i="3"/>
  <c r="X362" i="3"/>
  <c r="V362" i="3"/>
  <c r="T362" i="3"/>
  <c r="P362" i="3"/>
  <c r="BI359" i="3"/>
  <c r="BH359" i="3"/>
  <c r="BG359" i="3"/>
  <c r="BF359" i="3"/>
  <c r="X359" i="3"/>
  <c r="V359" i="3"/>
  <c r="T359" i="3"/>
  <c r="P359" i="3"/>
  <c r="BI354" i="3"/>
  <c r="BH354" i="3"/>
  <c r="BG354" i="3"/>
  <c r="BF354" i="3"/>
  <c r="X354" i="3"/>
  <c r="X353" i="3"/>
  <c r="V354" i="3"/>
  <c r="V353" i="3"/>
  <c r="T354" i="3"/>
  <c r="T353" i="3"/>
  <c r="P354" i="3"/>
  <c r="BI347" i="3"/>
  <c r="BH347" i="3"/>
  <c r="BG347" i="3"/>
  <c r="BF347" i="3"/>
  <c r="X347" i="3"/>
  <c r="V347" i="3"/>
  <c r="T347" i="3"/>
  <c r="P347" i="3"/>
  <c r="BI344" i="3"/>
  <c r="BH344" i="3"/>
  <c r="BG344" i="3"/>
  <c r="BF344" i="3"/>
  <c r="X344" i="3"/>
  <c r="V344" i="3"/>
  <c r="T344" i="3"/>
  <c r="P344" i="3"/>
  <c r="BI340" i="3"/>
  <c r="BH340" i="3"/>
  <c r="BG340" i="3"/>
  <c r="BF340" i="3"/>
  <c r="X340" i="3"/>
  <c r="V340" i="3"/>
  <c r="T340" i="3"/>
  <c r="P340" i="3"/>
  <c r="BI333" i="3"/>
  <c r="BH333" i="3"/>
  <c r="BG333" i="3"/>
  <c r="BF333" i="3"/>
  <c r="X333" i="3"/>
  <c r="V333" i="3"/>
  <c r="T333" i="3"/>
  <c r="P333" i="3"/>
  <c r="BI330" i="3"/>
  <c r="BH330" i="3"/>
  <c r="BG330" i="3"/>
  <c r="BF330" i="3"/>
  <c r="X330" i="3"/>
  <c r="V330" i="3"/>
  <c r="T330" i="3"/>
  <c r="P330" i="3"/>
  <c r="BI327" i="3"/>
  <c r="BH327" i="3"/>
  <c r="BG327" i="3"/>
  <c r="BF327" i="3"/>
  <c r="X327" i="3"/>
  <c r="V327" i="3"/>
  <c r="T327" i="3"/>
  <c r="P327" i="3"/>
  <c r="BI324" i="3"/>
  <c r="BH324" i="3"/>
  <c r="BG324" i="3"/>
  <c r="BF324" i="3"/>
  <c r="X324" i="3"/>
  <c r="V324" i="3"/>
  <c r="T324" i="3"/>
  <c r="P324" i="3"/>
  <c r="BI321" i="3"/>
  <c r="BH321" i="3"/>
  <c r="BG321" i="3"/>
  <c r="BF321" i="3"/>
  <c r="X321" i="3"/>
  <c r="V321" i="3"/>
  <c r="T321" i="3"/>
  <c r="P321" i="3"/>
  <c r="BI318" i="3"/>
  <c r="BH318" i="3"/>
  <c r="BG318" i="3"/>
  <c r="BF318" i="3"/>
  <c r="X318" i="3"/>
  <c r="V318" i="3"/>
  <c r="T318" i="3"/>
  <c r="P318" i="3"/>
  <c r="BI315" i="3"/>
  <c r="BH315" i="3"/>
  <c r="BG315" i="3"/>
  <c r="BF315" i="3"/>
  <c r="X315" i="3"/>
  <c r="V315" i="3"/>
  <c r="T315" i="3"/>
  <c r="P315" i="3"/>
  <c r="BI312" i="3"/>
  <c r="BH312" i="3"/>
  <c r="BG312" i="3"/>
  <c r="BF312" i="3"/>
  <c r="X312" i="3"/>
  <c r="V312" i="3"/>
  <c r="T312" i="3"/>
  <c r="P312" i="3"/>
  <c r="BI308" i="3"/>
  <c r="BH308" i="3"/>
  <c r="BG308" i="3"/>
  <c r="BF308" i="3"/>
  <c r="X308" i="3"/>
  <c r="V308" i="3"/>
  <c r="T308" i="3"/>
  <c r="P308" i="3"/>
  <c r="BI305" i="3"/>
  <c r="BH305" i="3"/>
  <c r="BG305" i="3"/>
  <c r="BF305" i="3"/>
  <c r="X305" i="3"/>
  <c r="V305" i="3"/>
  <c r="T305" i="3"/>
  <c r="P305" i="3"/>
  <c r="BI302" i="3"/>
  <c r="BH302" i="3"/>
  <c r="BG302" i="3"/>
  <c r="BF302" i="3"/>
  <c r="X302" i="3"/>
  <c r="V302" i="3"/>
  <c r="T302" i="3"/>
  <c r="P302" i="3"/>
  <c r="BI298" i="3"/>
  <c r="BH298" i="3"/>
  <c r="BG298" i="3"/>
  <c r="BF298" i="3"/>
  <c r="X298" i="3"/>
  <c r="V298" i="3"/>
  <c r="T298" i="3"/>
  <c r="P298" i="3"/>
  <c r="BI295" i="3"/>
  <c r="BH295" i="3"/>
  <c r="BG295" i="3"/>
  <c r="BF295" i="3"/>
  <c r="X295" i="3"/>
  <c r="V295" i="3"/>
  <c r="T295" i="3"/>
  <c r="P295" i="3"/>
  <c r="BI292" i="3"/>
  <c r="BH292" i="3"/>
  <c r="BG292" i="3"/>
  <c r="BF292" i="3"/>
  <c r="X292" i="3"/>
  <c r="V292" i="3"/>
  <c r="T292" i="3"/>
  <c r="P292" i="3"/>
  <c r="BI288" i="3"/>
  <c r="BH288" i="3"/>
  <c r="BG288" i="3"/>
  <c r="BF288" i="3"/>
  <c r="X288" i="3"/>
  <c r="V288" i="3"/>
  <c r="T288" i="3"/>
  <c r="P288" i="3"/>
  <c r="BI282" i="3"/>
  <c r="BH282" i="3"/>
  <c r="BG282" i="3"/>
  <c r="BF282" i="3"/>
  <c r="X282" i="3"/>
  <c r="V282" i="3"/>
  <c r="T282" i="3"/>
  <c r="P282" i="3"/>
  <c r="BI277" i="3"/>
  <c r="BH277" i="3"/>
  <c r="BG277" i="3"/>
  <c r="BF277" i="3"/>
  <c r="X277" i="3"/>
  <c r="V277" i="3"/>
  <c r="T277" i="3"/>
  <c r="P277" i="3"/>
  <c r="BI272" i="3"/>
  <c r="BH272" i="3"/>
  <c r="BG272" i="3"/>
  <c r="BF272" i="3"/>
  <c r="X272" i="3"/>
  <c r="V272" i="3"/>
  <c r="T272" i="3"/>
  <c r="P272" i="3"/>
  <c r="BI267" i="3"/>
  <c r="BH267" i="3"/>
  <c r="BG267" i="3"/>
  <c r="BF267" i="3"/>
  <c r="X267" i="3"/>
  <c r="V267" i="3"/>
  <c r="T267" i="3"/>
  <c r="P267" i="3"/>
  <c r="BI262" i="3"/>
  <c r="BH262" i="3"/>
  <c r="BG262" i="3"/>
  <c r="BF262" i="3"/>
  <c r="X262" i="3"/>
  <c r="V262" i="3"/>
  <c r="T262" i="3"/>
  <c r="P262" i="3"/>
  <c r="BI260" i="3"/>
  <c r="BH260" i="3"/>
  <c r="BG260" i="3"/>
  <c r="BF260" i="3"/>
  <c r="X260" i="3"/>
  <c r="V260" i="3"/>
  <c r="T260" i="3"/>
  <c r="P260" i="3"/>
  <c r="BI258" i="3"/>
  <c r="BH258" i="3"/>
  <c r="BG258" i="3"/>
  <c r="BF258" i="3"/>
  <c r="X258" i="3"/>
  <c r="V258" i="3"/>
  <c r="T258" i="3"/>
  <c r="P258" i="3"/>
  <c r="BI254" i="3"/>
  <c r="BH254" i="3"/>
  <c r="BG254" i="3"/>
  <c r="BF254" i="3"/>
  <c r="X254" i="3"/>
  <c r="V254" i="3"/>
  <c r="T254" i="3"/>
  <c r="P254" i="3"/>
  <c r="BI252" i="3"/>
  <c r="BH252" i="3"/>
  <c r="BG252" i="3"/>
  <c r="BF252" i="3"/>
  <c r="X252" i="3"/>
  <c r="V252" i="3"/>
  <c r="T252" i="3"/>
  <c r="P252" i="3"/>
  <c r="BI248" i="3"/>
  <c r="BH248" i="3"/>
  <c r="BG248" i="3"/>
  <c r="BF248" i="3"/>
  <c r="X248" i="3"/>
  <c r="V248" i="3"/>
  <c r="T248" i="3"/>
  <c r="P248" i="3"/>
  <c r="BI245" i="3"/>
  <c r="BH245" i="3"/>
  <c r="BG245" i="3"/>
  <c r="BF245" i="3"/>
  <c r="X245" i="3"/>
  <c r="V245" i="3"/>
  <c r="T245" i="3"/>
  <c r="P245" i="3"/>
  <c r="BI242" i="3"/>
  <c r="BH242" i="3"/>
  <c r="BG242" i="3"/>
  <c r="BF242" i="3"/>
  <c r="X242" i="3"/>
  <c r="V242" i="3"/>
  <c r="T242" i="3"/>
  <c r="P242" i="3"/>
  <c r="BI238" i="3"/>
  <c r="BH238" i="3"/>
  <c r="BG238" i="3"/>
  <c r="BF238" i="3"/>
  <c r="X238" i="3"/>
  <c r="V238" i="3"/>
  <c r="T238" i="3"/>
  <c r="P238" i="3"/>
  <c r="BI235" i="3"/>
  <c r="BH235" i="3"/>
  <c r="BG235" i="3"/>
  <c r="BF235" i="3"/>
  <c r="X235" i="3"/>
  <c r="V235" i="3"/>
  <c r="T235" i="3"/>
  <c r="P235" i="3"/>
  <c r="BI231" i="3"/>
  <c r="BH231" i="3"/>
  <c r="BG231" i="3"/>
  <c r="BF231" i="3"/>
  <c r="X231" i="3"/>
  <c r="V231" i="3"/>
  <c r="T231" i="3"/>
  <c r="P231" i="3"/>
  <c r="BI228" i="3"/>
  <c r="BH228" i="3"/>
  <c r="BG228" i="3"/>
  <c r="BF228" i="3"/>
  <c r="X228" i="3"/>
  <c r="V228" i="3"/>
  <c r="T228" i="3"/>
  <c r="P228" i="3"/>
  <c r="BI224" i="3"/>
  <c r="BH224" i="3"/>
  <c r="BG224" i="3"/>
  <c r="BF224" i="3"/>
  <c r="X224" i="3"/>
  <c r="V224" i="3"/>
  <c r="T224" i="3"/>
  <c r="P224" i="3"/>
  <c r="BI220" i="3"/>
  <c r="BH220" i="3"/>
  <c r="BG220" i="3"/>
  <c r="BF220" i="3"/>
  <c r="X220" i="3"/>
  <c r="V220" i="3"/>
  <c r="T220" i="3"/>
  <c r="P220" i="3"/>
  <c r="BI217" i="3"/>
  <c r="BH217" i="3"/>
  <c r="BG217" i="3"/>
  <c r="BF217" i="3"/>
  <c r="X217" i="3"/>
  <c r="V217" i="3"/>
  <c r="T217" i="3"/>
  <c r="P217" i="3"/>
  <c r="BI213" i="3"/>
  <c r="BH213" i="3"/>
  <c r="BG213" i="3"/>
  <c r="BF213" i="3"/>
  <c r="X213" i="3"/>
  <c r="V213" i="3"/>
  <c r="T213" i="3"/>
  <c r="P213" i="3"/>
  <c r="BI207" i="3"/>
  <c r="BH207" i="3"/>
  <c r="BG207" i="3"/>
  <c r="BF207" i="3"/>
  <c r="X207" i="3"/>
  <c r="V207" i="3"/>
  <c r="T207" i="3"/>
  <c r="P207" i="3"/>
  <c r="BI202" i="3"/>
  <c r="BH202" i="3"/>
  <c r="BG202" i="3"/>
  <c r="BF202" i="3"/>
  <c r="X202" i="3"/>
  <c r="V202" i="3"/>
  <c r="T202" i="3"/>
  <c r="P202" i="3"/>
  <c r="BI197" i="3"/>
  <c r="BH197" i="3"/>
  <c r="BG197" i="3"/>
  <c r="BF197" i="3"/>
  <c r="X197" i="3"/>
  <c r="V197" i="3"/>
  <c r="T197" i="3"/>
  <c r="P197" i="3"/>
  <c r="BI192" i="3"/>
  <c r="BH192" i="3"/>
  <c r="BG192" i="3"/>
  <c r="BF192" i="3"/>
  <c r="X192" i="3"/>
  <c r="V192" i="3"/>
  <c r="T192" i="3"/>
  <c r="P192" i="3"/>
  <c r="BI187" i="3"/>
  <c r="BH187" i="3"/>
  <c r="BG187" i="3"/>
  <c r="BF187" i="3"/>
  <c r="X187" i="3"/>
  <c r="V187" i="3"/>
  <c r="T187" i="3"/>
  <c r="P187" i="3"/>
  <c r="BI184" i="3"/>
  <c r="BH184" i="3"/>
  <c r="BG184" i="3"/>
  <c r="BF184" i="3"/>
  <c r="X184" i="3"/>
  <c r="V184" i="3"/>
  <c r="T184" i="3"/>
  <c r="P184" i="3"/>
  <c r="BI181" i="3"/>
  <c r="BH181" i="3"/>
  <c r="BG181" i="3"/>
  <c r="BF181" i="3"/>
  <c r="X181" i="3"/>
  <c r="V181" i="3"/>
  <c r="T181" i="3"/>
  <c r="P181" i="3"/>
  <c r="BI178" i="3"/>
  <c r="BH178" i="3"/>
  <c r="BG178" i="3"/>
  <c r="BF178" i="3"/>
  <c r="X178" i="3"/>
  <c r="V178" i="3"/>
  <c r="T178" i="3"/>
  <c r="P178" i="3"/>
  <c r="BI175" i="3"/>
  <c r="BH175" i="3"/>
  <c r="BG175" i="3"/>
  <c r="BF175" i="3"/>
  <c r="X175" i="3"/>
  <c r="V175" i="3"/>
  <c r="T175" i="3"/>
  <c r="P175" i="3"/>
  <c r="BI171" i="3"/>
  <c r="BH171" i="3"/>
  <c r="BG171" i="3"/>
  <c r="BF171" i="3"/>
  <c r="X171" i="3"/>
  <c r="V171" i="3"/>
  <c r="T171" i="3"/>
  <c r="P171" i="3"/>
  <c r="BI168" i="3"/>
  <c r="BH168" i="3"/>
  <c r="BG168" i="3"/>
  <c r="BF168" i="3"/>
  <c r="X168" i="3"/>
  <c r="V168" i="3"/>
  <c r="T168" i="3"/>
  <c r="P168" i="3"/>
  <c r="BI165" i="3"/>
  <c r="BH165" i="3"/>
  <c r="BG165" i="3"/>
  <c r="BF165" i="3"/>
  <c r="X165" i="3"/>
  <c r="V165" i="3"/>
  <c r="T165" i="3"/>
  <c r="P165" i="3"/>
  <c r="BI162" i="3"/>
  <c r="BH162" i="3"/>
  <c r="BG162" i="3"/>
  <c r="BF162" i="3"/>
  <c r="X162" i="3"/>
  <c r="V162" i="3"/>
  <c r="T162" i="3"/>
  <c r="P162" i="3"/>
  <c r="BI159" i="3"/>
  <c r="BH159" i="3"/>
  <c r="BG159" i="3"/>
  <c r="BF159" i="3"/>
  <c r="X159" i="3"/>
  <c r="V159" i="3"/>
  <c r="T159" i="3"/>
  <c r="P159" i="3"/>
  <c r="BI155" i="3"/>
  <c r="BH155" i="3"/>
  <c r="BG155" i="3"/>
  <c r="BF155" i="3"/>
  <c r="X155" i="3"/>
  <c r="V155" i="3"/>
  <c r="T155" i="3"/>
  <c r="P155" i="3"/>
  <c r="BI151" i="3"/>
  <c r="BH151" i="3"/>
  <c r="BG151" i="3"/>
  <c r="BF151" i="3"/>
  <c r="X151" i="3"/>
  <c r="V151" i="3"/>
  <c r="T151" i="3"/>
  <c r="P151" i="3"/>
  <c r="BI142" i="3"/>
  <c r="BH142" i="3"/>
  <c r="BG142" i="3"/>
  <c r="BF142" i="3"/>
  <c r="X142" i="3"/>
  <c r="V142" i="3"/>
  <c r="T142" i="3"/>
  <c r="P142" i="3"/>
  <c r="BI133" i="3"/>
  <c r="BH133" i="3"/>
  <c r="BG133" i="3"/>
  <c r="BF133" i="3"/>
  <c r="X133" i="3"/>
  <c r="V133" i="3"/>
  <c r="T133" i="3"/>
  <c r="P133" i="3"/>
  <c r="BI130" i="3"/>
  <c r="BH130" i="3"/>
  <c r="BG130" i="3"/>
  <c r="BF130" i="3"/>
  <c r="X130" i="3"/>
  <c r="V130" i="3"/>
  <c r="T130" i="3"/>
  <c r="P130" i="3"/>
  <c r="BI126" i="3"/>
  <c r="BH126" i="3"/>
  <c r="BG126" i="3"/>
  <c r="BF126" i="3"/>
  <c r="X126" i="3"/>
  <c r="V126" i="3"/>
  <c r="T126" i="3"/>
  <c r="P126" i="3"/>
  <c r="BI122" i="3"/>
  <c r="BH122" i="3"/>
  <c r="BG122" i="3"/>
  <c r="BF122" i="3"/>
  <c r="X122" i="3"/>
  <c r="V122" i="3"/>
  <c r="T122" i="3"/>
  <c r="P122" i="3"/>
  <c r="BI119" i="3"/>
  <c r="BH119" i="3"/>
  <c r="BG119" i="3"/>
  <c r="BF119" i="3"/>
  <c r="X119" i="3"/>
  <c r="V119" i="3"/>
  <c r="T119" i="3"/>
  <c r="P119" i="3"/>
  <c r="BI115" i="3"/>
  <c r="BH115" i="3"/>
  <c r="BG115" i="3"/>
  <c r="BF115" i="3"/>
  <c r="X115" i="3"/>
  <c r="V115" i="3"/>
  <c r="T115" i="3"/>
  <c r="P115" i="3"/>
  <c r="BI111" i="3"/>
  <c r="BH111" i="3"/>
  <c r="BG111" i="3"/>
  <c r="BF111" i="3"/>
  <c r="X111" i="3"/>
  <c r="V111" i="3"/>
  <c r="T111" i="3"/>
  <c r="P111" i="3"/>
  <c r="BI107" i="3"/>
  <c r="BH107" i="3"/>
  <c r="BG107" i="3"/>
  <c r="BF107" i="3"/>
  <c r="X107" i="3"/>
  <c r="V107" i="3"/>
  <c r="T107" i="3"/>
  <c r="P107" i="3"/>
  <c r="BI103" i="3"/>
  <c r="BH103" i="3"/>
  <c r="BG103" i="3"/>
  <c r="BF103" i="3"/>
  <c r="X103" i="3"/>
  <c r="V103" i="3"/>
  <c r="T103" i="3"/>
  <c r="P103" i="3"/>
  <c r="BI94" i="3"/>
  <c r="BH94" i="3"/>
  <c r="BG94" i="3"/>
  <c r="BF94" i="3"/>
  <c r="X94" i="3"/>
  <c r="V94" i="3"/>
  <c r="T94" i="3"/>
  <c r="P94" i="3"/>
  <c r="J88" i="3"/>
  <c r="J87" i="3"/>
  <c r="F87" i="3"/>
  <c r="F85" i="3"/>
  <c r="E83" i="3"/>
  <c r="J57" i="3"/>
  <c r="J56" i="3"/>
  <c r="F56" i="3"/>
  <c r="F54" i="3"/>
  <c r="E52" i="3"/>
  <c r="J18" i="3"/>
  <c r="E18" i="3"/>
  <c r="F57" i="3"/>
  <c r="J17" i="3"/>
  <c r="J12" i="3"/>
  <c r="J85" i="3"/>
  <c r="E7" i="3"/>
  <c r="E81" i="3"/>
  <c r="K39" i="2"/>
  <c r="K38" i="2"/>
  <c r="BA55" i="1"/>
  <c r="K37" i="2"/>
  <c r="AZ55" i="1"/>
  <c r="BI142" i="2"/>
  <c r="BH142" i="2"/>
  <c r="BG142" i="2"/>
  <c r="BF142" i="2"/>
  <c r="X142" i="2"/>
  <c r="X141" i="2"/>
  <c r="V142" i="2"/>
  <c r="V141" i="2"/>
  <c r="T142" i="2"/>
  <c r="T141" i="2"/>
  <c r="P142" i="2"/>
  <c r="BI138" i="2"/>
  <c r="BH138" i="2"/>
  <c r="BG138" i="2"/>
  <c r="BF138" i="2"/>
  <c r="X138" i="2"/>
  <c r="V138" i="2"/>
  <c r="T138" i="2"/>
  <c r="P138" i="2"/>
  <c r="BI133" i="2"/>
  <c r="BH133" i="2"/>
  <c r="BG133" i="2"/>
  <c r="BF133" i="2"/>
  <c r="X133" i="2"/>
  <c r="V133" i="2"/>
  <c r="T133" i="2"/>
  <c r="P133" i="2"/>
  <c r="BI130" i="2"/>
  <c r="BH130" i="2"/>
  <c r="BG130" i="2"/>
  <c r="BF130" i="2"/>
  <c r="X130" i="2"/>
  <c r="V130" i="2"/>
  <c r="T130" i="2"/>
  <c r="P130" i="2"/>
  <c r="BI124" i="2"/>
  <c r="BH124" i="2"/>
  <c r="BG124" i="2"/>
  <c r="BF124" i="2"/>
  <c r="X124" i="2"/>
  <c r="V124" i="2"/>
  <c r="T124" i="2"/>
  <c r="P124" i="2"/>
  <c r="BI119" i="2"/>
  <c r="BH119" i="2"/>
  <c r="BG119" i="2"/>
  <c r="BF119" i="2"/>
  <c r="X119" i="2"/>
  <c r="V119" i="2"/>
  <c r="T119" i="2"/>
  <c r="P119" i="2"/>
  <c r="BI116" i="2"/>
  <c r="BH116" i="2"/>
  <c r="BG116" i="2"/>
  <c r="BF116" i="2"/>
  <c r="X116" i="2"/>
  <c r="V116" i="2"/>
  <c r="T116" i="2"/>
  <c r="P116" i="2"/>
  <c r="BI112" i="2"/>
  <c r="BH112" i="2"/>
  <c r="BG112" i="2"/>
  <c r="BF112" i="2"/>
  <c r="X112" i="2"/>
  <c r="V112" i="2"/>
  <c r="T112" i="2"/>
  <c r="P112" i="2"/>
  <c r="BI109" i="2"/>
  <c r="BH109" i="2"/>
  <c r="BG109" i="2"/>
  <c r="BF109" i="2"/>
  <c r="X109" i="2"/>
  <c r="V109" i="2"/>
  <c r="T109" i="2"/>
  <c r="P109" i="2"/>
  <c r="BI105" i="2"/>
  <c r="BH105" i="2"/>
  <c r="BG105" i="2"/>
  <c r="BF105" i="2"/>
  <c r="X105" i="2"/>
  <c r="V105" i="2"/>
  <c r="T105" i="2"/>
  <c r="P105" i="2"/>
  <c r="BI102" i="2"/>
  <c r="BH102" i="2"/>
  <c r="BG102" i="2"/>
  <c r="BF102" i="2"/>
  <c r="X102" i="2"/>
  <c r="V102" i="2"/>
  <c r="T102" i="2"/>
  <c r="P102" i="2"/>
  <c r="BI99" i="2"/>
  <c r="BH99" i="2"/>
  <c r="BG99" i="2"/>
  <c r="BF99" i="2"/>
  <c r="X99" i="2"/>
  <c r="V99" i="2"/>
  <c r="T99" i="2"/>
  <c r="P99" i="2"/>
  <c r="BI96" i="2"/>
  <c r="BH96" i="2"/>
  <c r="BG96" i="2"/>
  <c r="BF96" i="2"/>
  <c r="X96" i="2"/>
  <c r="V96" i="2"/>
  <c r="T96" i="2"/>
  <c r="P96" i="2"/>
  <c r="BI93" i="2"/>
  <c r="BH93" i="2"/>
  <c r="BG93" i="2"/>
  <c r="BF93" i="2"/>
  <c r="X93" i="2"/>
  <c r="V93" i="2"/>
  <c r="T93" i="2"/>
  <c r="P93" i="2"/>
  <c r="BI90" i="2"/>
  <c r="BH90" i="2"/>
  <c r="BG90" i="2"/>
  <c r="BF90" i="2"/>
  <c r="X90" i="2"/>
  <c r="V90" i="2"/>
  <c r="T90" i="2"/>
  <c r="P90" i="2"/>
  <c r="BI87" i="2"/>
  <c r="BH87" i="2"/>
  <c r="BG87" i="2"/>
  <c r="BF87" i="2"/>
  <c r="X87" i="2"/>
  <c r="V87" i="2"/>
  <c r="T87" i="2"/>
  <c r="P87" i="2"/>
  <c r="J81" i="2"/>
  <c r="F80" i="2"/>
  <c r="F78" i="2"/>
  <c r="E76" i="2"/>
  <c r="J57" i="2"/>
  <c r="F56" i="2"/>
  <c r="F54" i="2"/>
  <c r="E52" i="2"/>
  <c r="J21" i="2"/>
  <c r="E21" i="2"/>
  <c r="J80" i="2"/>
  <c r="J20" i="2"/>
  <c r="J18" i="2"/>
  <c r="E18" i="2"/>
  <c r="F81" i="2"/>
  <c r="J17" i="2"/>
  <c r="J12" i="2"/>
  <c r="J54" i="2"/>
  <c r="E7" i="2"/>
  <c r="E74" i="2"/>
  <c r="L50" i="1"/>
  <c r="AM50" i="1"/>
  <c r="AM49" i="1"/>
  <c r="L49" i="1"/>
  <c r="AM47" i="1"/>
  <c r="L47" i="1"/>
  <c r="L45" i="1"/>
  <c r="L44" i="1"/>
  <c r="Q87" i="2"/>
  <c r="R119" i="2"/>
  <c r="R116" i="2"/>
  <c r="R112" i="2"/>
  <c r="R90" i="2"/>
  <c r="AU54" i="1"/>
  <c r="BK99" i="2"/>
  <c r="K96" i="2"/>
  <c r="BE96" i="2"/>
  <c r="R359" i="3"/>
  <c r="Q344" i="3"/>
  <c r="Q318" i="3"/>
  <c r="R295" i="3"/>
  <c r="Q267" i="3"/>
  <c r="BK258" i="3"/>
  <c r="R228" i="3"/>
  <c r="Q224" i="3"/>
  <c r="R202" i="3"/>
  <c r="Q168" i="3"/>
  <c r="Q142" i="3"/>
  <c r="Q133" i="3"/>
  <c r="Q122" i="3"/>
  <c r="R111" i="3"/>
  <c r="Q330" i="3"/>
  <c r="Q308" i="3"/>
  <c r="K254" i="3"/>
  <c r="Q220" i="3"/>
  <c r="Q202" i="3"/>
  <c r="R168" i="3"/>
  <c r="R155" i="3"/>
  <c r="R308" i="3"/>
  <c r="Q184" i="3"/>
  <c r="R119" i="3"/>
  <c r="Q367" i="3"/>
  <c r="Q312" i="3"/>
  <c r="Q248" i="3"/>
  <c r="K354" i="3"/>
  <c r="BE354" i="3"/>
  <c r="BK267" i="3"/>
  <c r="BK181" i="3"/>
  <c r="BK122" i="3"/>
  <c r="BK107" i="3"/>
  <c r="K359" i="3"/>
  <c r="BE359" i="3"/>
  <c r="K321" i="3"/>
  <c r="BE321" i="3"/>
  <c r="BK175" i="3"/>
  <c r="R173" i="4"/>
  <c r="R136" i="4"/>
  <c r="Q90" i="4"/>
  <c r="R166" i="4"/>
  <c r="R151" i="4"/>
  <c r="R121" i="4"/>
  <c r="R115" i="4"/>
  <c r="Q151" i="4"/>
  <c r="Q181" i="4"/>
  <c r="Q161" i="4"/>
  <c r="BK144" i="4"/>
  <c r="K170" i="4"/>
  <c r="BE170" i="4"/>
  <c r="BK151" i="4"/>
  <c r="BK155" i="4"/>
  <c r="K96" i="4"/>
  <c r="BE96" i="4"/>
  <c r="R122" i="5"/>
  <c r="Q113" i="5"/>
  <c r="R130" i="6"/>
  <c r="R117" i="6"/>
  <c r="Q91" i="6"/>
  <c r="Q125" i="6"/>
  <c r="R113" i="6"/>
  <c r="R99" i="6"/>
  <c r="BK121" i="6"/>
  <c r="K105" i="2"/>
  <c r="Q105" i="2"/>
  <c r="R99" i="2"/>
  <c r="Q138" i="2"/>
  <c r="Q130" i="2"/>
  <c r="Q112" i="2"/>
  <c r="R87" i="2"/>
  <c r="BK116" i="2"/>
  <c r="K102" i="2"/>
  <c r="BE102" i="2"/>
  <c r="R354" i="3"/>
  <c r="R321" i="3"/>
  <c r="Q272" i="3"/>
  <c r="Q245" i="3"/>
  <c r="Q187" i="3"/>
  <c r="Q165" i="3"/>
  <c r="R130" i="3"/>
  <c r="Q354" i="3"/>
  <c r="Q321" i="3"/>
  <c r="Q252" i="3"/>
  <c r="Q197" i="3"/>
  <c r="R175" i="3"/>
  <c r="R115" i="3"/>
  <c r="Q292" i="3"/>
  <c r="Q217" i="3"/>
  <c r="R197" i="3"/>
  <c r="Q126" i="3"/>
  <c r="R367" i="3"/>
  <c r="R362" i="3"/>
  <c r="R324" i="3"/>
  <c r="R302" i="3"/>
  <c r="R252" i="3"/>
  <c r="R242" i="3"/>
  <c r="BK347" i="3"/>
  <c r="BK272" i="3"/>
  <c r="K228" i="3"/>
  <c r="BE228" i="3"/>
  <c r="BK119" i="3"/>
  <c r="BK318" i="3"/>
  <c r="BK254" i="3"/>
  <c r="K111" i="3"/>
  <c r="BE111" i="3"/>
  <c r="K162" i="3"/>
  <c r="BE162" i="3"/>
  <c r="Q132" i="4"/>
  <c r="Q199" i="4"/>
  <c r="Q157" i="4"/>
  <c r="Q136" i="4"/>
  <c r="K163" i="4"/>
  <c r="BE163" i="4"/>
  <c r="BK141" i="4"/>
  <c r="BK136" i="4"/>
  <c r="Q101" i="5"/>
  <c r="Q105" i="5"/>
  <c r="Q117" i="5"/>
  <c r="Q117" i="6"/>
  <c r="BK130" i="6"/>
  <c r="BK113" i="6"/>
  <c r="R105" i="2"/>
  <c r="BK142" i="2"/>
  <c r="BK87" i="2"/>
  <c r="Q242" i="3"/>
  <c r="Q119" i="3"/>
  <c r="Q340" i="3"/>
  <c r="R178" i="3"/>
  <c r="R213" i="3"/>
  <c r="K168" i="3"/>
  <c r="R318" i="3"/>
  <c r="Q238" i="3"/>
  <c r="K115" i="3"/>
  <c r="BE115" i="3"/>
  <c r="BK295" i="3"/>
  <c r="K344" i="3"/>
  <c r="BE344" i="3"/>
  <c r="K224" i="3"/>
  <c r="BE224" i="3"/>
  <c r="R96" i="4"/>
  <c r="Q119" i="4"/>
  <c r="Q125" i="4"/>
  <c r="K161" i="4"/>
  <c r="BE161" i="4"/>
  <c r="BK148" i="4"/>
  <c r="Q89" i="5"/>
  <c r="BK126" i="5"/>
  <c r="BK89" i="5"/>
  <c r="Q134" i="6"/>
  <c r="BK99" i="6"/>
  <c r="Q90" i="2"/>
  <c r="Q124" i="2"/>
  <c r="R282" i="3"/>
  <c r="Q155" i="3"/>
  <c r="R103" i="3"/>
  <c r="Q213" i="3"/>
  <c r="Q103" i="3"/>
  <c r="R187" i="3"/>
  <c r="BK248" i="3"/>
  <c r="BK260" i="3"/>
  <c r="K103" i="3"/>
  <c r="BE103" i="3"/>
  <c r="BK155" i="3"/>
  <c r="R187" i="4"/>
  <c r="Q105" i="4"/>
  <c r="R176" i="4"/>
  <c r="BK176" i="4"/>
  <c r="BK129" i="4"/>
  <c r="Q109" i="5"/>
  <c r="Q130" i="6"/>
  <c r="Q102" i="2"/>
  <c r="Q96" i="2"/>
  <c r="Q133" i="2"/>
  <c r="R109" i="2"/>
  <c r="BK119" i="2"/>
  <c r="BK109" i="2"/>
  <c r="BK105" i="2"/>
  <c r="Q302" i="3"/>
  <c r="R254" i="3"/>
  <c r="R181" i="3"/>
  <c r="R126" i="3"/>
  <c r="Q324" i="3"/>
  <c r="Q228" i="3"/>
  <c r="Q175" i="3"/>
  <c r="Q327" i="3"/>
  <c r="Q260" i="3"/>
  <c r="R192" i="3"/>
  <c r="R94" i="3"/>
  <c r="R231" i="3"/>
  <c r="BK231" i="3"/>
  <c r="BK367" i="3"/>
  <c r="BK277" i="3"/>
  <c r="K94" i="3"/>
  <c r="BE94" i="3"/>
  <c r="R105" i="4"/>
  <c r="R132" i="4"/>
  <c r="R90" i="4"/>
  <c r="R161" i="4"/>
  <c r="K157" i="4"/>
  <c r="BE157" i="4"/>
  <c r="R93" i="5"/>
  <c r="K93" i="5"/>
  <c r="BE93" i="5"/>
  <c r="R134" i="6"/>
  <c r="R91" i="6"/>
  <c r="K90" i="2"/>
  <c r="R142" i="2"/>
  <c r="Q119" i="2"/>
  <c r="BK124" i="2"/>
  <c r="R347" i="3"/>
  <c r="R260" i="3"/>
  <c r="R151" i="3"/>
  <c r="R298" i="3"/>
  <c r="R171" i="3"/>
  <c r="R262" i="3"/>
  <c r="R159" i="3"/>
  <c r="R330" i="3"/>
  <c r="Q295" i="3"/>
  <c r="BK327" i="3"/>
  <c r="K133" i="3"/>
  <c r="BE133" i="3"/>
  <c r="BK235" i="3"/>
  <c r="BK324" i="3"/>
  <c r="BK192" i="3"/>
  <c r="R155" i="4"/>
  <c r="Q187" i="4"/>
  <c r="K181" i="4"/>
  <c r="BE181" i="4"/>
  <c r="BK119" i="4"/>
  <c r="K101" i="5"/>
  <c r="BE101" i="5"/>
  <c r="BK106" i="6"/>
  <c r="Q106" i="6"/>
  <c r="K110" i="6"/>
  <c r="BE110" i="6"/>
  <c r="Q142" i="2"/>
  <c r="R333" i="3"/>
  <c r="Q151" i="3"/>
  <c r="R365" i="3"/>
  <c r="BK333" i="3"/>
  <c r="K151" i="3"/>
  <c r="BE151" i="3"/>
  <c r="Q192" i="4"/>
  <c r="R99" i="4"/>
  <c r="BK173" i="4"/>
  <c r="R105" i="5"/>
  <c r="Q102" i="6"/>
  <c r="Q99" i="2"/>
  <c r="R184" i="3"/>
  <c r="R165" i="3"/>
  <c r="Q362" i="3"/>
  <c r="R245" i="3"/>
  <c r="K126" i="3"/>
  <c r="BE126" i="3"/>
  <c r="BK184" i="3"/>
  <c r="Q163" i="4"/>
  <c r="R157" i="4"/>
  <c r="R89" i="5"/>
  <c r="K105" i="5"/>
  <c r="BE105" i="5"/>
  <c r="BK134" i="6"/>
  <c r="R96" i="2"/>
  <c r="R138" i="2"/>
  <c r="R162" i="3"/>
  <c r="Q359" i="3"/>
  <c r="Q288" i="3"/>
  <c r="R107" i="3"/>
  <c r="R277" i="3"/>
  <c r="R220" i="3"/>
  <c r="Q254" i="3"/>
  <c r="BK217" i="3"/>
  <c r="BK315" i="3"/>
  <c r="BK292" i="3"/>
  <c r="BK159" i="3"/>
  <c r="R192" i="4"/>
  <c r="R148" i="4"/>
  <c r="Q96" i="4"/>
  <c r="R163" i="4"/>
  <c r="K99" i="4"/>
  <c r="BE99" i="4"/>
  <c r="BK132" i="4"/>
  <c r="Q93" i="5"/>
  <c r="K125" i="6"/>
  <c r="Q121" i="6"/>
  <c r="K117" i="6"/>
  <c r="BE117" i="6"/>
  <c r="R102" i="2"/>
  <c r="Q116" i="2"/>
  <c r="BK138" i="2"/>
  <c r="BK93" i="2"/>
  <c r="Q305" i="3"/>
  <c r="R217" i="3"/>
  <c r="Q94" i="3"/>
  <c r="R238" i="3"/>
  <c r="K258" i="3"/>
  <c r="BE258" i="3"/>
  <c r="K288" i="3"/>
  <c r="BE288" i="3"/>
  <c r="BK130" i="3"/>
  <c r="Q99" i="4"/>
  <c r="Q148" i="4"/>
  <c r="BK115" i="4"/>
  <c r="Q122" i="5"/>
  <c r="BK97" i="5"/>
  <c r="Q99" i="6"/>
  <c r="R106" i="6"/>
  <c r="K93" i="2"/>
  <c r="BK112" i="2"/>
  <c r="Q171" i="3"/>
  <c r="R312" i="3"/>
  <c r="R344" i="3"/>
  <c r="BK262" i="3"/>
  <c r="BK165" i="3"/>
  <c r="R181" i="4"/>
  <c r="Q155" i="4"/>
  <c r="R126" i="5"/>
  <c r="Q110" i="6"/>
  <c r="BK95" i="6"/>
  <c r="R235" i="3"/>
  <c r="K327" i="3"/>
  <c r="R224" i="3"/>
  <c r="R327" i="3"/>
  <c r="BK302" i="3"/>
  <c r="BK330" i="3"/>
  <c r="BK308" i="3"/>
  <c r="Q115" i="4"/>
  <c r="BK199" i="4"/>
  <c r="Q126" i="5"/>
  <c r="Q97" i="5"/>
  <c r="Q192" i="3"/>
  <c r="R288" i="3"/>
  <c r="R248" i="3"/>
  <c r="Q207" i="3"/>
  <c r="Q162" i="3"/>
  <c r="R142" i="3"/>
  <c r="Q365" i="3"/>
  <c r="R272" i="3"/>
  <c r="K282" i="3"/>
  <c r="BE282" i="3"/>
  <c r="BK252" i="3"/>
  <c r="BK142" i="3"/>
  <c r="BK178" i="3"/>
  <c r="BK340" i="3"/>
  <c r="K220" i="3"/>
  <c r="BE220" i="3"/>
  <c r="R144" i="4"/>
  <c r="Q129" i="4"/>
  <c r="Q173" i="4"/>
  <c r="Q141" i="4"/>
  <c r="Q109" i="4"/>
  <c r="Q121" i="4"/>
  <c r="R129" i="4"/>
  <c r="R109" i="4"/>
  <c r="BK187" i="4"/>
  <c r="K90" i="4"/>
  <c r="BE90" i="4"/>
  <c r="BK109" i="4"/>
  <c r="R101" i="5"/>
  <c r="K113" i="5"/>
  <c r="BE113" i="5"/>
  <c r="Q95" i="6"/>
  <c r="R125" i="6"/>
  <c r="R110" i="6"/>
  <c r="BK91" i="6"/>
  <c r="Q109" i="2"/>
  <c r="Q93" i="2"/>
  <c r="R130" i="2"/>
  <c r="R93" i="2"/>
  <c r="BK133" i="2"/>
  <c r="BK90" i="2"/>
  <c r="Q298" i="3"/>
  <c r="Q231" i="3"/>
  <c r="Q178" i="3"/>
  <c r="R122" i="3"/>
  <c r="K267" i="3"/>
  <c r="R207" i="3"/>
  <c r="Q159" i="3"/>
  <c r="Q333" i="3"/>
  <c r="Q235" i="3"/>
  <c r="Q181" i="3"/>
  <c r="Q107" i="3"/>
  <c r="Q347" i="3"/>
  <c r="R315" i="3"/>
  <c r="Q262" i="3"/>
  <c r="BK365" i="3"/>
  <c r="K238" i="3"/>
  <c r="BE238" i="3"/>
  <c r="BK197" i="3"/>
  <c r="BK312" i="3"/>
  <c r="K171" i="3"/>
  <c r="BE171" i="3"/>
  <c r="K362" i="3"/>
  <c r="BE362" i="3"/>
  <c r="K305" i="3"/>
  <c r="BE305" i="3"/>
  <c r="BK245" i="3"/>
  <c r="BK168" i="3"/>
  <c r="Q176" i="4"/>
  <c r="R119" i="4"/>
  <c r="Q170" i="4"/>
  <c r="BK125" i="4"/>
  <c r="BK166" i="4"/>
  <c r="BK105" i="4"/>
  <c r="R97" i="5"/>
  <c r="K109" i="5"/>
  <c r="BE109" i="5"/>
  <c r="Q113" i="6"/>
  <c r="K91" i="6"/>
  <c r="R121" i="6"/>
  <c r="R95" i="6"/>
  <c r="BK102" i="6"/>
  <c r="R124" i="2"/>
  <c r="BK130" i="2"/>
  <c r="Q277" i="3"/>
  <c r="R133" i="3"/>
  <c r="Q315" i="3"/>
  <c r="R258" i="3"/>
  <c r="Q111" i="3"/>
  <c r="R292" i="3"/>
  <c r="K213" i="3"/>
  <c r="BE213" i="3"/>
  <c r="BK187" i="3"/>
  <c r="BK298" i="3"/>
  <c r="R141" i="4"/>
  <c r="Q144" i="4"/>
  <c r="Q166" i="4"/>
  <c r="BK121" i="4"/>
  <c r="R117" i="5"/>
  <c r="BK117" i="5"/>
  <c r="K106" i="6"/>
  <c r="BE106" i="6"/>
  <c r="R133" i="2"/>
  <c r="R340" i="3"/>
  <c r="Q130" i="3"/>
  <c r="Q258" i="3"/>
  <c r="Q282" i="3"/>
  <c r="Q115" i="3"/>
  <c r="R305" i="3"/>
  <c r="R267" i="3"/>
  <c r="K202" i="3"/>
  <c r="BE202" i="3"/>
  <c r="K207" i="3"/>
  <c r="BE207" i="3"/>
  <c r="K242" i="3"/>
  <c r="BE242" i="3"/>
  <c r="R170" i="4"/>
  <c r="R125" i="4"/>
  <c r="R199" i="4"/>
  <c r="BK192" i="4"/>
  <c r="R109" i="5"/>
  <c r="R113" i="5"/>
  <c r="BK122" i="5"/>
  <c r="R102" i="6"/>
  <c r="BK125" i="6"/>
  <c r="Q86" i="2" l="1"/>
  <c r="I63" i="2"/>
  <c r="X93" i="3"/>
  <c r="BK251" i="3"/>
  <c r="K251" i="3"/>
  <c r="K64" i="3"/>
  <c r="T266" i="3"/>
  <c r="V287" i="3"/>
  <c r="Q311" i="3"/>
  <c r="I67" i="3"/>
  <c r="Q329" i="3"/>
  <c r="I68" i="3"/>
  <c r="V358" i="3"/>
  <c r="V357" i="3"/>
  <c r="T154" i="4"/>
  <c r="X88" i="5"/>
  <c r="BK121" i="5"/>
  <c r="K121" i="5"/>
  <c r="K66" i="5"/>
  <c r="V121" i="5"/>
  <c r="Q121" i="5"/>
  <c r="I66" i="5"/>
  <c r="T90" i="6"/>
  <c r="R90" i="6"/>
  <c r="J63" i="6"/>
  <c r="V86" i="2"/>
  <c r="V85" i="2"/>
  <c r="V84" i="2"/>
  <c r="X358" i="3"/>
  <c r="X357" i="3"/>
  <c r="X89" i="4"/>
  <c r="R154" i="4"/>
  <c r="J64" i="4"/>
  <c r="V165" i="4"/>
  <c r="V180" i="4"/>
  <c r="R88" i="5"/>
  <c r="J63" i="5"/>
  <c r="T121" i="5"/>
  <c r="Q90" i="6"/>
  <c r="V116" i="6"/>
  <c r="X129" i="6"/>
  <c r="T86" i="2"/>
  <c r="T85" i="2"/>
  <c r="T84" i="2"/>
  <c r="AW55" i="1"/>
  <c r="X86" i="2"/>
  <c r="X85" i="2"/>
  <c r="X84" i="2"/>
  <c r="V93" i="3"/>
  <c r="Q93" i="3"/>
  <c r="V251" i="3"/>
  <c r="Q251" i="3"/>
  <c r="I64" i="3"/>
  <c r="R251" i="3"/>
  <c r="J64" i="3"/>
  <c r="V266" i="3"/>
  <c r="Q266" i="3"/>
  <c r="I65" i="3"/>
  <c r="X287" i="3"/>
  <c r="Q287" i="3"/>
  <c r="I66" i="3"/>
  <c r="R287" i="3"/>
  <c r="J66" i="3"/>
  <c r="T311" i="3"/>
  <c r="X311" i="3"/>
  <c r="T329" i="3"/>
  <c r="X329" i="3"/>
  <c r="R329" i="3"/>
  <c r="J68" i="3"/>
  <c r="T358" i="3"/>
  <c r="T357" i="3"/>
  <c r="R358" i="3"/>
  <c r="J71" i="3"/>
  <c r="V89" i="4"/>
  <c r="R89" i="4"/>
  <c r="X154" i="4"/>
  <c r="Q154" i="4"/>
  <c r="I64" i="4"/>
  <c r="T165" i="4"/>
  <c r="X165" i="4"/>
  <c r="R165" i="4"/>
  <c r="J65" i="4"/>
  <c r="X180" i="4"/>
  <c r="R180" i="4"/>
  <c r="J66" i="4"/>
  <c r="T88" i="5"/>
  <c r="T87" i="5"/>
  <c r="T86" i="5"/>
  <c r="AW58" i="1"/>
  <c r="Q88" i="5"/>
  <c r="X121" i="5"/>
  <c r="R121" i="5"/>
  <c r="J66" i="5"/>
  <c r="BK90" i="6"/>
  <c r="K90" i="6"/>
  <c r="K63" i="6"/>
  <c r="X90" i="6"/>
  <c r="T116" i="6"/>
  <c r="X116" i="6"/>
  <c r="R116" i="6"/>
  <c r="J66" i="6"/>
  <c r="BK129" i="6"/>
  <c r="K129" i="6"/>
  <c r="K68" i="6"/>
  <c r="T129" i="6"/>
  <c r="V129" i="6"/>
  <c r="R129" i="6"/>
  <c r="J68" i="6"/>
  <c r="R86" i="2"/>
  <c r="J63" i="2"/>
  <c r="T93" i="3"/>
  <c r="T92" i="3"/>
  <c r="T91" i="3"/>
  <c r="AW56" i="1"/>
  <c r="R93" i="3"/>
  <c r="T251" i="3"/>
  <c r="X251" i="3"/>
  <c r="X266" i="3"/>
  <c r="R266" i="3"/>
  <c r="J65" i="3"/>
  <c r="T287" i="3"/>
  <c r="V311" i="3"/>
  <c r="R311" i="3"/>
  <c r="J67" i="3"/>
  <c r="V329" i="3"/>
  <c r="Q358" i="3"/>
  <c r="Q357" i="3"/>
  <c r="T89" i="4"/>
  <c r="Q89" i="4"/>
  <c r="V154" i="4"/>
  <c r="Q165" i="4"/>
  <c r="I65" i="4"/>
  <c r="T180" i="4"/>
  <c r="Q180" i="4"/>
  <c r="I66" i="4"/>
  <c r="V88" i="5"/>
  <c r="V87" i="5"/>
  <c r="V86" i="5"/>
  <c r="V90" i="6"/>
  <c r="V89" i="6"/>
  <c r="V88" i="6"/>
  <c r="Q116" i="6"/>
  <c r="I66" i="6"/>
  <c r="Q129" i="6"/>
  <c r="I68" i="6"/>
  <c r="R141" i="2"/>
  <c r="J64" i="2"/>
  <c r="BK116" i="5"/>
  <c r="K116" i="5"/>
  <c r="K65" i="5"/>
  <c r="R109" i="6"/>
  <c r="J64" i="6"/>
  <c r="Q112" i="6"/>
  <c r="I65" i="6"/>
  <c r="BK124" i="6"/>
  <c r="K124" i="6"/>
  <c r="K67" i="6"/>
  <c r="R198" i="4"/>
  <c r="J67" i="4"/>
  <c r="R112" i="5"/>
  <c r="J64" i="5"/>
  <c r="R112" i="6"/>
  <c r="J65" i="6"/>
  <c r="BK141" i="2"/>
  <c r="K141" i="2"/>
  <c r="K64" i="2"/>
  <c r="R353" i="3"/>
  <c r="J69" i="3"/>
  <c r="BK198" i="4"/>
  <c r="K198" i="4"/>
  <c r="K67" i="4"/>
  <c r="Q112" i="5"/>
  <c r="I64" i="5"/>
  <c r="Q116" i="5"/>
  <c r="I65" i="5"/>
  <c r="Q109" i="6"/>
  <c r="I64" i="6"/>
  <c r="BK112" i="6"/>
  <c r="K112" i="6"/>
  <c r="K65" i="6"/>
  <c r="R124" i="6"/>
  <c r="J67" i="6"/>
  <c r="Q141" i="2"/>
  <c r="I64" i="2"/>
  <c r="Q353" i="3"/>
  <c r="I69" i="3"/>
  <c r="Q198" i="4"/>
  <c r="I67" i="4"/>
  <c r="R116" i="5"/>
  <c r="J65" i="5"/>
  <c r="Q124" i="6"/>
  <c r="I67" i="6"/>
  <c r="J54" i="6"/>
  <c r="F85" i="6"/>
  <c r="E50" i="6"/>
  <c r="BE91" i="6"/>
  <c r="BE125" i="6"/>
  <c r="E50" i="5"/>
  <c r="J54" i="5"/>
  <c r="F83" i="5"/>
  <c r="J56" i="5"/>
  <c r="F57" i="4"/>
  <c r="E77" i="4"/>
  <c r="J54" i="4"/>
  <c r="I70" i="3"/>
  <c r="BE254" i="3"/>
  <c r="E50" i="3"/>
  <c r="J54" i="3"/>
  <c r="F88" i="3"/>
  <c r="BE168" i="3"/>
  <c r="BE267" i="3"/>
  <c r="BE327" i="3"/>
  <c r="E50" i="2"/>
  <c r="J56" i="2"/>
  <c r="J78" i="2"/>
  <c r="F57" i="2"/>
  <c r="BE90" i="2"/>
  <c r="BE93" i="2"/>
  <c r="BE105" i="2"/>
  <c r="K130" i="2"/>
  <c r="BE130" i="2"/>
  <c r="F37" i="2"/>
  <c r="BD55" i="1"/>
  <c r="K99" i="2"/>
  <c r="BE99" i="2"/>
  <c r="K318" i="3"/>
  <c r="BE318" i="3"/>
  <c r="K347" i="3"/>
  <c r="BE347" i="3"/>
  <c r="K107" i="3"/>
  <c r="BE107" i="3"/>
  <c r="K122" i="3"/>
  <c r="BE122" i="3"/>
  <c r="K178" i="3"/>
  <c r="BE178" i="3"/>
  <c r="BK305" i="3"/>
  <c r="BK103" i="3"/>
  <c r="BK220" i="3"/>
  <c r="F37" i="3"/>
  <c r="BD56" i="1"/>
  <c r="F38" i="4"/>
  <c r="BE57" i="1"/>
  <c r="BK93" i="5"/>
  <c r="K95" i="6"/>
  <c r="BE95" i="6"/>
  <c r="K113" i="6"/>
  <c r="BE113" i="6"/>
  <c r="K121" i="6"/>
  <c r="BE121" i="6"/>
  <c r="F37" i="6"/>
  <c r="BD59" i="1"/>
  <c r="K308" i="3"/>
  <c r="BE308" i="3"/>
  <c r="BK238" i="3"/>
  <c r="K248" i="3"/>
  <c r="BE248" i="3"/>
  <c r="BK288" i="3"/>
  <c r="K144" i="4"/>
  <c r="BE144" i="4"/>
  <c r="K199" i="4"/>
  <c r="BE199" i="4"/>
  <c r="K89" i="5"/>
  <c r="BE89" i="5"/>
  <c r="F39" i="2"/>
  <c r="BF55" i="1"/>
  <c r="K133" i="2"/>
  <c r="BE133" i="2"/>
  <c r="BK321" i="3"/>
  <c r="BK311" i="3"/>
  <c r="K311" i="3"/>
  <c r="K67" i="3"/>
  <c r="BK94" i="3"/>
  <c r="BK111" i="3"/>
  <c r="K298" i="3"/>
  <c r="BE298" i="3"/>
  <c r="K330" i="3"/>
  <c r="BE330" i="3"/>
  <c r="F36" i="3"/>
  <c r="BC56" i="1"/>
  <c r="K315" i="3"/>
  <c r="BE315" i="3"/>
  <c r="K324" i="3"/>
  <c r="BE324" i="3"/>
  <c r="BK362" i="3"/>
  <c r="K119" i="3"/>
  <c r="BE119" i="3"/>
  <c r="BK151" i="3"/>
  <c r="F36" i="4"/>
  <c r="BC57" i="1"/>
  <c r="K105" i="4"/>
  <c r="BE105" i="4"/>
  <c r="K166" i="4"/>
  <c r="BE166" i="4"/>
  <c r="BK163" i="4"/>
  <c r="BK101" i="5"/>
  <c r="K117" i="5"/>
  <c r="BE117" i="5"/>
  <c r="BK113" i="5"/>
  <c r="BK112" i="5"/>
  <c r="K112" i="5"/>
  <c r="K64" i="5"/>
  <c r="K97" i="5"/>
  <c r="BE97" i="5"/>
  <c r="K99" i="6"/>
  <c r="BE99" i="6"/>
  <c r="K102" i="6"/>
  <c r="BE102" i="6"/>
  <c r="K142" i="2"/>
  <c r="BE142" i="2"/>
  <c r="K217" i="3"/>
  <c r="BE217" i="3"/>
  <c r="K260" i="3"/>
  <c r="BE260" i="3"/>
  <c r="F38" i="3"/>
  <c r="BE56" i="1"/>
  <c r="F38" i="5"/>
  <c r="BE58" i="1"/>
  <c r="K134" i="6"/>
  <c r="BE134" i="6"/>
  <c r="BK115" i="3"/>
  <c r="BK126" i="3"/>
  <c r="K187" i="3"/>
  <c r="BE187" i="3"/>
  <c r="BK242" i="3"/>
  <c r="K295" i="3"/>
  <c r="BE295" i="3"/>
  <c r="K36" i="5"/>
  <c r="AY58" i="1"/>
  <c r="BK359" i="3"/>
  <c r="BK213" i="3"/>
  <c r="K165" i="3"/>
  <c r="BE165" i="3"/>
  <c r="K292" i="3"/>
  <c r="BE292" i="3"/>
  <c r="BK354" i="3"/>
  <c r="BK353" i="3"/>
  <c r="K353" i="3"/>
  <c r="K69" i="3"/>
  <c r="K130" i="3"/>
  <c r="BE130" i="3"/>
  <c r="BK161" i="4"/>
  <c r="K192" i="4"/>
  <c r="BE192" i="4"/>
  <c r="K126" i="5"/>
  <c r="BE126" i="5"/>
  <c r="K122" i="5"/>
  <c r="BE122" i="5"/>
  <c r="BK117" i="6"/>
  <c r="BK116" i="6"/>
  <c r="K116" i="6"/>
  <c r="K66" i="6"/>
  <c r="BK110" i="6"/>
  <c r="BK109" i="6"/>
  <c r="K109" i="6"/>
  <c r="K64" i="6"/>
  <c r="K116" i="2"/>
  <c r="BE116" i="2"/>
  <c r="K159" i="3"/>
  <c r="BE159" i="3"/>
  <c r="K184" i="3"/>
  <c r="BE184" i="3"/>
  <c r="BK96" i="2"/>
  <c r="K124" i="2"/>
  <c r="BE124" i="2"/>
  <c r="K340" i="3"/>
  <c r="BE340" i="3"/>
  <c r="K365" i="3"/>
  <c r="BE365" i="3"/>
  <c r="BK133" i="3"/>
  <c r="BK228" i="3"/>
  <c r="K175" i="3"/>
  <c r="BE175" i="3"/>
  <c r="BK224" i="3"/>
  <c r="K252" i="3"/>
  <c r="BE252" i="3"/>
  <c r="K302" i="3"/>
  <c r="BE302" i="3"/>
  <c r="K312" i="3"/>
  <c r="BE312" i="3"/>
  <c r="BK162" i="3"/>
  <c r="BK171" i="3"/>
  <c r="K197" i="3"/>
  <c r="BE197" i="3"/>
  <c r="K231" i="3"/>
  <c r="BE231" i="3"/>
  <c r="K109" i="4"/>
  <c r="BE109" i="4"/>
  <c r="K121" i="4"/>
  <c r="BE121" i="4"/>
  <c r="K125" i="4"/>
  <c r="BE125" i="4"/>
  <c r="K129" i="4"/>
  <c r="BE129" i="4"/>
  <c r="BK157" i="4"/>
  <c r="BK170" i="4"/>
  <c r="BK165" i="4"/>
  <c r="K165" i="4"/>
  <c r="K65" i="4"/>
  <c r="K148" i="4"/>
  <c r="BE148" i="4"/>
  <c r="F39" i="4"/>
  <c r="BF57" i="1"/>
  <c r="K142" i="3"/>
  <c r="BE142" i="3"/>
  <c r="BK207" i="3"/>
  <c r="K245" i="3"/>
  <c r="BE245" i="3"/>
  <c r="K119" i="4"/>
  <c r="BE119" i="4"/>
  <c r="K36" i="6"/>
  <c r="AY59" i="1"/>
  <c r="K155" i="3"/>
  <c r="BE155" i="3"/>
  <c r="BK202" i="3"/>
  <c r="K272" i="3"/>
  <c r="BE272" i="3"/>
  <c r="BK282" i="3"/>
  <c r="BK266" i="3"/>
  <c r="K266" i="3"/>
  <c r="K65" i="3"/>
  <c r="BK344" i="3"/>
  <c r="BK329" i="3"/>
  <c r="K329" i="3"/>
  <c r="K68" i="3"/>
  <c r="K367" i="3"/>
  <c r="BE367" i="3"/>
  <c r="K192" i="3"/>
  <c r="BE192" i="3"/>
  <c r="BK99" i="4"/>
  <c r="K155" i="4"/>
  <c r="BE155" i="4"/>
  <c r="K151" i="4"/>
  <c r="BE151" i="4"/>
  <c r="BK109" i="5"/>
  <c r="F36" i="6"/>
  <c r="BC59" i="1"/>
  <c r="F38" i="2"/>
  <c r="BE55" i="1"/>
  <c r="K333" i="3"/>
  <c r="BE333" i="3"/>
  <c r="BK102" i="2"/>
  <c r="K112" i="2"/>
  <c r="BE112" i="2"/>
  <c r="K109" i="2"/>
  <c r="BE109" i="2"/>
  <c r="K36" i="3"/>
  <c r="AY56" i="1"/>
  <c r="K187" i="4"/>
  <c r="BE187" i="4"/>
  <c r="BK90" i="4"/>
  <c r="K136" i="4"/>
  <c r="BE136" i="4"/>
  <c r="K173" i="4"/>
  <c r="BE173" i="4"/>
  <c r="F37" i="4"/>
  <c r="BD57" i="1"/>
  <c r="F39" i="5"/>
  <c r="BF58" i="1"/>
  <c r="BK105" i="5"/>
  <c r="F39" i="6"/>
  <c r="BF59" i="1"/>
  <c r="F36" i="2"/>
  <c r="BC55" i="1"/>
  <c r="K235" i="3"/>
  <c r="BE235" i="3"/>
  <c r="K262" i="3"/>
  <c r="BE262" i="3"/>
  <c r="K277" i="3"/>
  <c r="BE277" i="3"/>
  <c r="K36" i="4"/>
  <c r="AY57" i="1"/>
  <c r="K119" i="2"/>
  <c r="BE119" i="2"/>
  <c r="K138" i="2"/>
  <c r="BE138" i="2"/>
  <c r="K87" i="2"/>
  <c r="BE87" i="2"/>
  <c r="K36" i="2"/>
  <c r="AY55" i="1"/>
  <c r="F39" i="3"/>
  <c r="BF56" i="1"/>
  <c r="K181" i="3"/>
  <c r="BE181" i="3"/>
  <c r="K132" i="4"/>
  <c r="BE132" i="4"/>
  <c r="K176" i="4"/>
  <c r="BE176" i="4"/>
  <c r="K141" i="4"/>
  <c r="BE141" i="4"/>
  <c r="K115" i="4"/>
  <c r="BE115" i="4"/>
  <c r="BK181" i="4"/>
  <c r="BK96" i="4"/>
  <c r="F36" i="5"/>
  <c r="BC58" i="1"/>
  <c r="F37" i="5"/>
  <c r="BD58" i="1"/>
  <c r="K130" i="6"/>
  <c r="BE130" i="6"/>
  <c r="F38" i="6"/>
  <c r="BE59" i="1"/>
  <c r="Q88" i="4" l="1"/>
  <c r="Q87" i="4"/>
  <c r="I61" i="4"/>
  <c r="K30" i="4"/>
  <c r="AS57" i="1"/>
  <c r="X89" i="6"/>
  <c r="X88" i="6"/>
  <c r="Q87" i="5"/>
  <c r="I62" i="5"/>
  <c r="R88" i="4"/>
  <c r="R87" i="4"/>
  <c r="J61" i="4"/>
  <c r="K31" i="4"/>
  <c r="AT57" i="1"/>
  <c r="V92" i="3"/>
  <c r="V91" i="3"/>
  <c r="Q89" i="6"/>
  <c r="Q88" i="6"/>
  <c r="I61" i="6"/>
  <c r="K30" i="6"/>
  <c r="AS59" i="1"/>
  <c r="X88" i="4"/>
  <c r="X87" i="4"/>
  <c r="T89" i="6"/>
  <c r="T88" i="6"/>
  <c r="AW59" i="1"/>
  <c r="R92" i="3"/>
  <c r="X87" i="5"/>
  <c r="X86" i="5"/>
  <c r="Q92" i="3"/>
  <c r="I62" i="3"/>
  <c r="X92" i="3"/>
  <c r="X91" i="3"/>
  <c r="T88" i="4"/>
  <c r="T87" i="4"/>
  <c r="AW57" i="1"/>
  <c r="V88" i="4"/>
  <c r="V87" i="4"/>
  <c r="BK180" i="4"/>
  <c r="K180" i="4"/>
  <c r="K66" i="4"/>
  <c r="Q85" i="2"/>
  <c r="I62" i="2"/>
  <c r="I63" i="5"/>
  <c r="I63" i="6"/>
  <c r="BK89" i="6"/>
  <c r="K89" i="6"/>
  <c r="K62" i="6"/>
  <c r="R89" i="6"/>
  <c r="J62" i="6"/>
  <c r="J63" i="4"/>
  <c r="R87" i="5"/>
  <c r="R86" i="5"/>
  <c r="J61" i="5"/>
  <c r="K31" i="5"/>
  <c r="AT58" i="1"/>
  <c r="R85" i="2"/>
  <c r="R84" i="2"/>
  <c r="J61" i="2"/>
  <c r="K31" i="2"/>
  <c r="AT55" i="1"/>
  <c r="J63" i="3"/>
  <c r="R357" i="3"/>
  <c r="J70" i="3"/>
  <c r="I63" i="4"/>
  <c r="I63" i="3"/>
  <c r="I71" i="3"/>
  <c r="BK88" i="5"/>
  <c r="K88" i="5"/>
  <c r="K63" i="5"/>
  <c r="BK154" i="4"/>
  <c r="K154" i="4"/>
  <c r="K64" i="4"/>
  <c r="BK93" i="3"/>
  <c r="BK86" i="2"/>
  <c r="K86" i="2"/>
  <c r="K63" i="2"/>
  <c r="BK287" i="3"/>
  <c r="K287" i="3"/>
  <c r="K66" i="3"/>
  <c r="BK89" i="4"/>
  <c r="K89" i="4"/>
  <c r="K63" i="4"/>
  <c r="BK358" i="3"/>
  <c r="K358" i="3"/>
  <c r="K71" i="3"/>
  <c r="F35" i="3"/>
  <c r="BB56" i="1"/>
  <c r="F35" i="5"/>
  <c r="BB58" i="1"/>
  <c r="BD54" i="1"/>
  <c r="W31" i="1"/>
  <c r="K35" i="2"/>
  <c r="AX55" i="1"/>
  <c r="AV55" i="1"/>
  <c r="K35" i="6"/>
  <c r="AX59" i="1"/>
  <c r="AV59" i="1"/>
  <c r="F35" i="4"/>
  <c r="BB57" i="1"/>
  <c r="F35" i="6"/>
  <c r="BB59" i="1"/>
  <c r="K35" i="4"/>
  <c r="AX57" i="1"/>
  <c r="AV57" i="1"/>
  <c r="F35" i="2"/>
  <c r="BB55" i="1"/>
  <c r="K35" i="5"/>
  <c r="AX58" i="1"/>
  <c r="AV58" i="1"/>
  <c r="BC54" i="1"/>
  <c r="W30" i="1"/>
  <c r="BF54" i="1"/>
  <c r="W33" i="1"/>
  <c r="K35" i="3"/>
  <c r="AX56" i="1"/>
  <c r="AV56" i="1"/>
  <c r="BE54" i="1"/>
  <c r="W32" i="1"/>
  <c r="BK357" i="3" l="1"/>
  <c r="K357" i="3"/>
  <c r="K70" i="3"/>
  <c r="BK92" i="3"/>
  <c r="K92" i="3"/>
  <c r="K62" i="3"/>
  <c r="R91" i="3"/>
  <c r="J61" i="3"/>
  <c r="K31" i="3"/>
  <c r="AT56" i="1"/>
  <c r="J62" i="3"/>
  <c r="J62" i="4"/>
  <c r="J62" i="5"/>
  <c r="Q86" i="5"/>
  <c r="I61" i="5"/>
  <c r="K30" i="5"/>
  <c r="AS58" i="1"/>
  <c r="BK88" i="6"/>
  <c r="K88" i="6"/>
  <c r="K61" i="6"/>
  <c r="R88" i="6"/>
  <c r="J61" i="6"/>
  <c r="K31" i="6"/>
  <c r="AT59" i="1"/>
  <c r="BK87" i="5"/>
  <c r="K87" i="5"/>
  <c r="K62" i="5"/>
  <c r="BK88" i="4"/>
  <c r="K88" i="4"/>
  <c r="K62" i="4"/>
  <c r="BK85" i="2"/>
  <c r="BK84" i="2"/>
  <c r="K84" i="2"/>
  <c r="K61" i="2"/>
  <c r="J62" i="2"/>
  <c r="Q84" i="2"/>
  <c r="I61" i="2"/>
  <c r="K30" i="2"/>
  <c r="AS55" i="1"/>
  <c r="I62" i="4"/>
  <c r="Q91" i="3"/>
  <c r="I61" i="3"/>
  <c r="K30" i="3"/>
  <c r="AS56" i="1"/>
  <c r="I62" i="6"/>
  <c r="K93" i="3"/>
  <c r="K63" i="3"/>
  <c r="BB54" i="1"/>
  <c r="W29" i="1"/>
  <c r="AW54" i="1"/>
  <c r="AZ54" i="1"/>
  <c r="AY54" i="1"/>
  <c r="AK30" i="1"/>
  <c r="BA54" i="1"/>
  <c r="BK87" i="4" l="1"/>
  <c r="K87" i="4"/>
  <c r="BK86" i="5"/>
  <c r="K86" i="5"/>
  <c r="K61" i="5"/>
  <c r="K85" i="2"/>
  <c r="K62" i="2"/>
  <c r="BK91" i="3"/>
  <c r="K91" i="3"/>
  <c r="K61" i="3"/>
  <c r="K32" i="2"/>
  <c r="AG55" i="1"/>
  <c r="AN55" i="1"/>
  <c r="AS54" i="1"/>
  <c r="AX54" i="1"/>
  <c r="AK29" i="1"/>
  <c r="AT54" i="1"/>
  <c r="K32" i="6"/>
  <c r="AG59" i="1"/>
  <c r="K32" i="4"/>
  <c r="AG57" i="1"/>
  <c r="AN57" i="1"/>
  <c r="K61" i="4" l="1"/>
  <c r="K41" i="6"/>
  <c r="K41" i="4"/>
  <c r="K41" i="2"/>
  <c r="AN59" i="1"/>
  <c r="K32" i="3"/>
  <c r="AG56" i="1"/>
  <c r="AN56" i="1"/>
  <c r="K32" i="5"/>
  <c r="AG58" i="1"/>
  <c r="AN58" i="1"/>
  <c r="AV54" i="1"/>
  <c r="K41" i="3" l="1"/>
  <c r="K41" i="5"/>
  <c r="AG54" i="1"/>
  <c r="AK26" i="1"/>
  <c r="AK35" i="1"/>
  <c r="AN54" i="1" l="1"/>
</calcChain>
</file>

<file path=xl/sharedStrings.xml><?xml version="1.0" encoding="utf-8"?>
<sst xmlns="http://schemas.openxmlformats.org/spreadsheetml/2006/main" count="5386" uniqueCount="1036">
  <si>
    <t>Export Komplet</t>
  </si>
  <si>
    <t>VZ</t>
  </si>
  <si>
    <t>2.0</t>
  </si>
  <si>
    <t>ZAMOK</t>
  </si>
  <si>
    <t>False</t>
  </si>
  <si>
    <t>True</t>
  </si>
  <si>
    <t>{1efe1d48-eedd-4f3e-baf6-3bc42cde948f}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</si>
  <si>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</si>
  <si>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</si>
  <si>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</si>
  <si>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</si>
  <si>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</si>
  <si>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</si>
  <si>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</si>
  <si>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</si>
  <si>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181/2022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</si>
  <si>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</si>
  <si>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</si>
  <si>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VPC 8R a DPC 22 v k. ú. Kostelní</t>
  </si>
  <si>
    <t>KSO:</t>
  </si>
  <si>
    <t/>
  </si>
  <si>
    <t>CC-CZ:</t>
  </si>
  <si>
    <t>Místo:</t>
  </si>
  <si>
    <t>k. ú. Kostelní</t>
  </si>
  <si>
    <t>Datum:</t>
  </si>
  <si>
    <t>31.1.2024</t>
  </si>
  <si>
    <t>Zadavatel:</t>
  </si>
  <si>
    <t>IČ:</t>
  </si>
  <si>
    <t>01312774</t>
  </si>
  <si>
    <t>ČR - SPÚ - KPÚ pro KVK, Pobočka Karlovy Vary</t>
  </si>
  <si>
    <t>DIČ:</t>
  </si>
  <si>
    <t>Uchazeč:</t>
  </si>
  <si>
    <t>Vyplň údaj</t>
  </si>
  <si>
    <t>Projektant:</t>
  </si>
  <si>
    <t>40527514</t>
  </si>
  <si>
    <t>GEOREAL spol. s r.o.</t>
  </si>
  <si>
    <t>CZ40527514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</si>
  <si>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</si>
  <si>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</si>
  <si>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</si>
  <si>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</si>
  <si>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</si>
  <si>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</si>
  <si>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</si>
  <si>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</si>
  <si>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</si>
  <si>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</si>
  <si>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</si>
  <si>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</si>
  <si>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</si>
  <si>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</si>
  <si>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</si>
  <si>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</si>
  <si>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</si>
  <si>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</si>
  <si>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</si>
  <si>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</si>
  <si>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</si>
  <si>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</si>
  <si>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</si>
  <si>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</si>
  <si>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</si>
  <si>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</si>
  <si>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</si>
  <si>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</si>
  <si>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</si>
  <si>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</si>
  <si>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</si>
  <si>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</si>
  <si>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</si>
  <si>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</si>
  <si>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</si>
  <si>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</si>
  <si>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</si>
  <si>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</si>
  <si>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</si>
  <si>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</si>
  <si>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</si>
  <si>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</si>
  <si>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</si>
  <si>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</si>
  <si>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</si>
  <si>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Tůň</t>
  </si>
  <si>
    <t>STA</t>
  </si>
  <si>
    <t>1</t>
  </si>
  <si>
    <t>{d3ca560a-87ca-4eeb-925f-08a26d3dbf47}</t>
  </si>
  <si>
    <t>2</t>
  </si>
  <si>
    <t>SO 101</t>
  </si>
  <si>
    <t>VPC 8R</t>
  </si>
  <si>
    <t>{1d01d739-212d-4494-b9ad-d29b825c9027}</t>
  </si>
  <si>
    <t>SO 102</t>
  </si>
  <si>
    <t>DPC 22</t>
  </si>
  <si>
    <t>{a29b29c8-28cd-401b-9ad5-545f9dd96b33}</t>
  </si>
  <si>
    <t>VRN - SO 01</t>
  </si>
  <si>
    <t>Vedlejší rozpočtové náklady</t>
  </si>
  <si>
    <t>{ec1bb57d-4124-44c3-949a-c6d616434e95}</t>
  </si>
  <si>
    <t>VRN - SO 101, SO 102</t>
  </si>
  <si>
    <t>{b8896b18-37ba-46fb-9063-3f617fe9515b}</t>
  </si>
  <si>
    <t>KRYCÍ LIST SOUPISU PRACÍ</t>
  </si>
  <si>
    <t>Objekt:</t>
  </si>
  <si>
    <t>SO 01 - Tůň</t>
  </si>
  <si>
    <t>k.ú. Kostelní</t>
  </si>
  <si>
    <t>SPÚ,KPÚ pro Karlovarský kraj, pobočka Karlovy Vary</t>
  </si>
  <si>
    <t>Georeal spol. s.r.o.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</si>
  <si>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</si>
  <si>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</si>
  <si>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</si>
  <si>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</si>
  <si>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</si>
  <si>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</si>
  <si>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</si>
  <si>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</si>
  <si>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</si>
  <si>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</si>
  <si>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</si>
  <si>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</si>
  <si>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</si>
  <si>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</si>
  <si>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</si>
  <si>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</si>
  <si>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</si>
  <si>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</si>
  <si>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</si>
  <si>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</si>
  <si>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</si>
  <si>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</si>
  <si>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</si>
  <si>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</si>
  <si>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</si>
  <si>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</si>
  <si>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</si>
  <si>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</si>
  <si>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</si>
  <si>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</si>
  <si>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</si>
  <si>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</si>
  <si>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</si>
  <si>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</si>
  <si>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</si>
  <si>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</si>
  <si>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2024 01</t>
  </si>
  <si>
    <t>4</t>
  </si>
  <si>
    <t>-1908259568</t>
  </si>
  <si>
    <t>PP</t>
  </si>
  <si>
    <t>Odstranění stromů s odřezáním kmene a s odvětvením listnatých, průměru kmene přes 100 do 300 mm</t>
  </si>
  <si>
    <t>Online PSC</t>
  </si>
  <si>
    <t>https://podminky.urs.cz/item/CS_URS_2024_01/112101101</t>
  </si>
  <si>
    <t>112155115</t>
  </si>
  <si>
    <t>Štěpkování stromků a větví v zapojeném porostu průměru kmene do 300 mm s naložením</t>
  </si>
  <si>
    <t>-410347005</t>
  </si>
  <si>
    <t>Štěpkování s naložením na dopravní prostředek a odvozem do 20 km stromků a větví v zapojeném porostu, průměru kmene do 300 mm</t>
  </si>
  <si>
    <t>https://podminky.urs.cz/item/CS_URS_2024_01/112155115</t>
  </si>
  <si>
    <t>3</t>
  </si>
  <si>
    <t>112201111</t>
  </si>
  <si>
    <t>Odstranění pařezů D do 0,2 m v rovině a svahu do 1:5 s odklizením do 20 m a zasypáním jámy</t>
  </si>
  <si>
    <t>1841469804</t>
  </si>
  <si>
    <t>Odstranění pařezu v rovině nebo na svahu do 1:5 o průměru pařezu na řezné ploše do 200 mm</t>
  </si>
  <si>
    <t>https://podminky.urs.cz/item/CS_URS_2024_01/112201111</t>
  </si>
  <si>
    <t>115101201</t>
  </si>
  <si>
    <t>Čerpání vody na dopravní výšku do 10 m průměrný přítok do 500 l/min</t>
  </si>
  <si>
    <t>hod</t>
  </si>
  <si>
    <t>537164514</t>
  </si>
  <si>
    <t>Čerpání vody na dopravní výšku do 10 m s uvažovaným průměrným přítokem do 500 l/min</t>
  </si>
  <si>
    <t>https://podminky.urs.cz/item/CS_URS_2024_01/115101201</t>
  </si>
  <si>
    <t>5</t>
  </si>
  <si>
    <t>121151123</t>
  </si>
  <si>
    <t>Sejmutí ornice plochy přes 500 m2 tl vrstvy do 200 mm strojně</t>
  </si>
  <si>
    <t>m2</t>
  </si>
  <si>
    <t>366878147</t>
  </si>
  <si>
    <t>Sejmutí ornice strojně při souvislé ploše přes 500 m2, tl. vrstvy do 200 mm</t>
  </si>
  <si>
    <t>https://podminky.urs.cz/item/CS_URS_2024_01/121151123</t>
  </si>
  <si>
    <t>6</t>
  </si>
  <si>
    <t>162201421</t>
  </si>
  <si>
    <t>Vodorovné přemístění pařezů do 1 km D přes 100 do 300 mm</t>
  </si>
  <si>
    <t>797800061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</si>
  <si>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</si>
  <si>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</si>
  <si>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7</t>
  </si>
  <si>
    <t>162301971</t>
  </si>
  <si>
    <t>Příplatek k vodorovnému přemístění pařezů D přes 100 do 300 mm ZKD 1 km</t>
  </si>
  <si>
    <t>-1624310315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</si>
  <si>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</si>
  <si>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</si>
  <si>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P</t>
  </si>
  <si>
    <t>Poznámka k položce:_x000D_
Zbývající vzdálenost na skládku</t>
  </si>
  <si>
    <t>8</t>
  </si>
  <si>
    <t>162751117R</t>
  </si>
  <si>
    <t>Vodorovné přemístění přes 9 000 do 10000 m výkopku/sypaniny z horniny třídy těžitelnosti I skupiny 1 až 3</t>
  </si>
  <si>
    <t>m3</t>
  </si>
  <si>
    <t>-1618091439</t>
  </si>
  <si>
    <t>Vodorovné přemístění ornice po suchu na obvyklém dopravním prostředku, bez naložení výkopku, avšak se složením bez rozhrnutí z horniny třídy těžitelnosti I skupiny 1 až 3 na vzdálenost přes 9 000 do 10 000 m</t>
  </si>
  <si>
    <t>VV</t>
  </si>
  <si>
    <t>717,32*0,1</t>
  </si>
  <si>
    <t>9</t>
  </si>
  <si>
    <t>162751119R</t>
  </si>
  <si>
    <t>Příplatek k vodorovnému přemístění výkopku/sypaniny z horniny třídy těžitelnosti I skupiny 1 až 3 ZKD 1000 m přes 10000 m</t>
  </si>
  <si>
    <t>1324694832</t>
  </si>
  <si>
    <t>Vodorovné přemístění ornice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</si>
  <si>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Zbývající vzdálenost do areálu lesů Kraslice</t>
  </si>
  <si>
    <t>10</t>
  </si>
  <si>
    <t>122251405</t>
  </si>
  <si>
    <t>Vykopávky v zemníku na suchu v hornině třídy těžitelnosti I skupiny 3 objem do 1000 m3 strojně</t>
  </si>
  <si>
    <t>1423640162</t>
  </si>
  <si>
    <t>Vykopávky v zemnících na suchu strojně zapažených i nezapažených v hornině třídy těžitelnosti I skupiny 3 přes 500 do 1 000 m3</t>
  </si>
  <si>
    <t>https://podminky.urs.cz/item/CS_URS_2024_01/122251405</t>
  </si>
  <si>
    <t>11</t>
  </si>
  <si>
    <t>162751117</t>
  </si>
  <si>
    <t>-652077091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</si>
  <si>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</si>
  <si>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</si>
  <si>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Výkop-násyp</t>
  </si>
  <si>
    <t>740,38-2,438</t>
  </si>
  <si>
    <t>162751119</t>
  </si>
  <si>
    <t>1448312983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</si>
  <si>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</si>
  <si>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</si>
  <si>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13</t>
  </si>
  <si>
    <t>171151103</t>
  </si>
  <si>
    <t>Uložení sypaniny z hornin soudržných do násypů zhutněných strojně</t>
  </si>
  <si>
    <t>-171471091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</si>
  <si>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</si>
  <si>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</si>
  <si>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14</t>
  </si>
  <si>
    <t>171201221</t>
  </si>
  <si>
    <t>Poplatek za uložení na skládce (skládkovné) zeminy a kamení kód odpadu 17 05 04</t>
  </si>
  <si>
    <t>t</t>
  </si>
  <si>
    <t>1633184522</t>
  </si>
  <si>
    <t>Poplatek za uložení stavebního odpadu na skládce (skládkovné) zeminy a kamení zatříděného do Katalogu odpadů pod kódem 17 05 04</t>
  </si>
  <si>
    <t>https://podminky.urs.cz/item/CS_URS_2024_01/171201221</t>
  </si>
  <si>
    <t>Poznámka k položce:_x000D_
1 m3 zeminy = 1,7 tuny</t>
  </si>
  <si>
    <t>737,942*1,7</t>
  </si>
  <si>
    <t>15</t>
  </si>
  <si>
    <t>184818235</t>
  </si>
  <si>
    <t>Ochrana kmene průměru přes 900 do 1100 mm bedněním výšky do 2 m</t>
  </si>
  <si>
    <t>442799244</t>
  </si>
  <si>
    <t>Ochrana kmene bedněním před poškozením stavebním provozem zřízení včetně odstranění výšky bednění do 2 m průměru kmene přes 900 do 1100 mm</t>
  </si>
  <si>
    <t>https://podminky.urs.cz/item/CS_URS_2024_01/184818235</t>
  </si>
  <si>
    <t>997</t>
  </si>
  <si>
    <t>Přesun sutě</t>
  </si>
  <si>
    <t>16</t>
  </si>
  <si>
    <t>997013811</t>
  </si>
  <si>
    <t>Poplatek za uložení na skládce (skládkovné) stavebního odpadu dřevěného kód odpadu 17 02 01</t>
  </si>
  <si>
    <t>1079991841</t>
  </si>
  <si>
    <t>Poplatek za uložení stavebního odpadu na skládce (skládkovné) dřevěného zatříděného do Katalogu odpadů pod kódem 17 02 01</t>
  </si>
  <si>
    <t>https://podminky.urs.cz/item/CS_URS_2024_01/997013811</t>
  </si>
  <si>
    <t>SO 101 - VPC 8R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</si>
  <si>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</si>
  <si>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</si>
  <si>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</si>
  <si>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</si>
  <si>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</si>
  <si>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</si>
  <si>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</si>
  <si>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713438625</t>
  </si>
  <si>
    <t>"javor" 8+6+4+5</t>
  </si>
  <si>
    <t>"bříza" 11+1</t>
  </si>
  <si>
    <t>"jeřáb" 2+1</t>
  </si>
  <si>
    <t>"vrba" 1</t>
  </si>
  <si>
    <t>"třešeň" 1</t>
  </si>
  <si>
    <t>Součet</t>
  </si>
  <si>
    <t>112101102</t>
  </si>
  <si>
    <t>Odstranění stromů listnatých průměru kmene přes 300 do 500 mm</t>
  </si>
  <si>
    <t>-1729460284</t>
  </si>
  <si>
    <t>Odstranění stromů s odřezáním kmene a s odvětvením listnatých, průměru kmene přes 300 do 500 mm</t>
  </si>
  <si>
    <t>https://podminky.urs.cz/item/CS_URS_2024_01/112101102</t>
  </si>
  <si>
    <t>"javor" 2+1</t>
  </si>
  <si>
    <t>112101103</t>
  </si>
  <si>
    <t>Odstranění stromů listnatých průměru kmene přes 500 do 700 mm</t>
  </si>
  <si>
    <t>-1047578789</t>
  </si>
  <si>
    <t>Odstranění stromů s odřezáním kmene a s odvětvením listnatých, průměru kmene přes 500 do 700 mm</t>
  </si>
  <si>
    <t>https://podminky.urs.cz/item/CS_URS_2024_01/112101103</t>
  </si>
  <si>
    <t>"javor" 1</t>
  </si>
  <si>
    <t>112101104</t>
  </si>
  <si>
    <t>Odstranění stromů listnatých průměru kmene přes 700 do 900 mm</t>
  </si>
  <si>
    <t>-803903628</t>
  </si>
  <si>
    <t>Odstranění stromů s odřezáním kmene a s odvětvením listnatých, průměru kmene přes 700 do 900 mm</t>
  </si>
  <si>
    <t>https://podminky.urs.cz/item/CS_URS_2024_01/112101104</t>
  </si>
  <si>
    <t>"lípa" 1</t>
  </si>
  <si>
    <t>112101121</t>
  </si>
  <si>
    <t>Odstranění stromů jehličnatých průměru kmene přes 100 do 300 mm</t>
  </si>
  <si>
    <t>745886073</t>
  </si>
  <si>
    <t>Odstranění stromů s odřezáním kmene a s odvětvením jehličnatých bez odkornění, průměru kmene přes 100 do 300 mm</t>
  </si>
  <si>
    <t>https://podminky.urs.cz/item/CS_URS_2024_01/112101121</t>
  </si>
  <si>
    <t>"smrk" 3+7+1</t>
  </si>
  <si>
    <t>112155215</t>
  </si>
  <si>
    <t>Štěpkování solitérních stromků a větví průměru kmene do 300 mm s naložením</t>
  </si>
  <si>
    <t>-2111129565</t>
  </si>
  <si>
    <t>Štěpkování s naložením na dopravní prostředek a odvozem do 20 km stromků a větví solitérů, průměru kmene do 300 mm</t>
  </si>
  <si>
    <t>https://podminky.urs.cz/item/CS_URS_2024_01/112155215</t>
  </si>
  <si>
    <t>112155221</t>
  </si>
  <si>
    <t>Štěpkování solitérních stromků a větví průměru kmene přes 300 do 500 mm s naložením</t>
  </si>
  <si>
    <t>-674417784</t>
  </si>
  <si>
    <t>Štěpkování s naložením na dopravní prostředek a odvozem do 20 km stromků a větví solitérů, průměru kmene přes 300 do 500 mm</t>
  </si>
  <si>
    <t>https://podminky.urs.cz/item/CS_URS_2024_01/112155221</t>
  </si>
  <si>
    <t>112155225</t>
  </si>
  <si>
    <t>Štěpkování solitérních stromků a větví průměru kmene přes 500 do 700 mm s naložením</t>
  </si>
  <si>
    <t>1593792508</t>
  </si>
  <si>
    <t>Štěpkování s naložením na dopravní prostředek a odvozem do 20 km stromků a větví solitérů, průměru kmene přes 500 do 700 mm</t>
  </si>
  <si>
    <t>https://podminky.urs.cz/item/CS_URS_2024_01/112155225</t>
  </si>
  <si>
    <t>112155225.R</t>
  </si>
  <si>
    <t>Štěpkování solitérních stromků a větví průměru kmene přes 700 mm s naložením</t>
  </si>
  <si>
    <t>465232936</t>
  </si>
  <si>
    <t>Štěpkování s naložením na dopravní prostředek a odvozem do 20 km stromků a větví solitérů, průměru kmene přes 700 mm</t>
  </si>
  <si>
    <t>112251101</t>
  </si>
  <si>
    <t>Odstranění pařezů průměru přes 100 do 300 mm</t>
  </si>
  <si>
    <t>1455604587</t>
  </si>
  <si>
    <t>Odstranění pařezů strojně s jejich vykopáním nebo vytrháním průměru přes 100 do 300 mm</t>
  </si>
  <si>
    <t>https://podminky.urs.cz/item/CS_URS_2024_01/112251101</t>
  </si>
  <si>
    <t>"smrk" 3+7</t>
  </si>
  <si>
    <t>"javor" 8+6</t>
  </si>
  <si>
    <t>"bříza" 11</t>
  </si>
  <si>
    <t>"jeřáb" 2</t>
  </si>
  <si>
    <t>112251102</t>
  </si>
  <si>
    <t>Odstranění pařezů průměru přes 300 do 500 mm</t>
  </si>
  <si>
    <t>1555045544</t>
  </si>
  <si>
    <t>Odstranění pařezů strojně s jejich vykopáním nebo vytrháním průměru přes 300 do 500 mm</t>
  </si>
  <si>
    <t>https://podminky.urs.cz/item/CS_URS_2024_01/112251102</t>
  </si>
  <si>
    <t>"smrk" 1</t>
  </si>
  <si>
    <t>"javor" 4+5+2+1</t>
  </si>
  <si>
    <t>"bříza" 1</t>
  </si>
  <si>
    <t>"jeřáb" 1</t>
  </si>
  <si>
    <t>112251103</t>
  </si>
  <si>
    <t>Odstranění pařezů průměru přes 500 do 700 mm</t>
  </si>
  <si>
    <t>-724750615</t>
  </si>
  <si>
    <t>Odstranění pařezů strojně s jejich vykopáním nebo vytrháním průměru přes 500 do 700 mm</t>
  </si>
  <si>
    <t>https://podminky.urs.cz/item/CS_URS_2024_01/112251103</t>
  </si>
  <si>
    <t>112251105</t>
  </si>
  <si>
    <t>Odstranění pařezů průměru přes 900 do 1100 mm</t>
  </si>
  <si>
    <t>-1952269794</t>
  </si>
  <si>
    <t>Odstranění pařezů strojně s jejich vykopáním nebo vytrháním průměru přes 900 do 1100 mm</t>
  </si>
  <si>
    <t>https://podminky.urs.cz/item/CS_URS_2024_01/112251105</t>
  </si>
  <si>
    <t>113106171</t>
  </si>
  <si>
    <t>Rozebrání dlažeb vozovek ze zámkové dlažby s ložem z kameniva ručně</t>
  </si>
  <si>
    <t>1298468257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</si>
  <si>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</si>
  <si>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https://podminky.urs.cz/item/CS_URS_2024_01/113106171</t>
  </si>
  <si>
    <t>113107124</t>
  </si>
  <si>
    <t>Odstranění podkladu z kameniva drceného tl přes 300 do 400 mm ručně</t>
  </si>
  <si>
    <t>-681868768</t>
  </si>
  <si>
    <t>Odstranění podkladů nebo krytů ručně s přemístěním hmot na skládku na vzdálenost do 3 m nebo s naložením na dopravní prostředek z kameniva hrubého drceného, o tl. vrstvy přes 300 do 400 mm</t>
  </si>
  <si>
    <t>https://podminky.urs.cz/item/CS_URS_2024_01/113107124</t>
  </si>
  <si>
    <t>2061923498</t>
  </si>
  <si>
    <t>17</t>
  </si>
  <si>
    <t>122252205</t>
  </si>
  <si>
    <t>Odkopávky a prokopávky nezapažené pro silnice a dálnice v hornině třídy těžitelnosti I objem do 1000 m3 strojně</t>
  </si>
  <si>
    <t>2020053147</t>
  </si>
  <si>
    <t>Odkopávky a prokopávky nezapažené pro silnice a dálnice strojně v hornině třídy těžitelnosti I přes 500 do 1 000 m3</t>
  </si>
  <si>
    <t>https://podminky.urs.cz/item/CS_URS_2024_01/122252205</t>
  </si>
  <si>
    <t>18</t>
  </si>
  <si>
    <t>132212131</t>
  </si>
  <si>
    <t>Hloubení nezapažených rýh šířky do 800 mm v soudržných horninách třídy těžitelnosti I skupiny 3 ručně</t>
  </si>
  <si>
    <t>-1188768079</t>
  </si>
  <si>
    <t>Hloubení nezapažených rýh šířky do 800 mm ručně s urovnáním dna do předepsaného profilu a spádu v hornině třídy těžitelnosti I skupiny 3 soudržných</t>
  </si>
  <si>
    <t>https://podminky.urs.cz/item/CS_URS_2024_01/132212131</t>
  </si>
  <si>
    <t>Poznámka k položce:_x000D_
Výkop rýhy pro trativod</t>
  </si>
  <si>
    <t>19</t>
  </si>
  <si>
    <t>1135221427</t>
  </si>
  <si>
    <t>20</t>
  </si>
  <si>
    <t>162201422</t>
  </si>
  <si>
    <t>Vodorovné přemístění pařezů do 1 km D přes 300 do 500 mm</t>
  </si>
  <si>
    <t>-1575835573</t>
  </si>
  <si>
    <t>Vodorovné přemístění větví, kmenů nebo pařezů s naložením, složením a dopravou do 1000 m pařezů kmenů, průměru přes 300 do 500 mm</t>
  </si>
  <si>
    <t>https://podminky.urs.cz/item/CS_URS_2024_01/162201422</t>
  </si>
  <si>
    <t>162201423</t>
  </si>
  <si>
    <t>Vodorovné přemístění pařezů do 1 km D přes 500 do 700 mm</t>
  </si>
  <si>
    <t>508997578</t>
  </si>
  <si>
    <t>Vodorovné přemístění větví, kmenů nebo pařezů s naložením, složením a dopravou do 1000 m pařezů kmenů, průměru přes 500 do 700 mm</t>
  </si>
  <si>
    <t>https://podminky.urs.cz/item/CS_URS_2024_01/162201423</t>
  </si>
  <si>
    <t>22</t>
  </si>
  <si>
    <t>162201520</t>
  </si>
  <si>
    <t>Vodorovné přemístění pařezů do 1 km D přes 900 do 1100 mm</t>
  </si>
  <si>
    <t>-1145680359</t>
  </si>
  <si>
    <t>Vodorovné přemístění větví, kmenů nebo pařezů s naložením, složením a dopravou do 1000 m pařezů kmenů, průměru přes 900 do 1100 mm</t>
  </si>
  <si>
    <t>https://podminky.urs.cz/item/CS_URS_2024_01/162201520</t>
  </si>
  <si>
    <t>23</t>
  </si>
  <si>
    <t>1541873806</t>
  </si>
  <si>
    <t>Poznámka k položce:_x000D_
Skládka stavebního odpadu vzdálena 10 km</t>
  </si>
  <si>
    <t>38*9 'Přepočtené koeficientem množství</t>
  </si>
  <si>
    <t>24</t>
  </si>
  <si>
    <t>162301972</t>
  </si>
  <si>
    <t>Příplatek k vodorovnému přemístění pařezů D přes 300 do 500 mm ZKD 1 km</t>
  </si>
  <si>
    <t>-1508828891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</si>
  <si>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</si>
  <si>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https://podminky.urs.cz/item/CS_URS_2024_01/162301972</t>
  </si>
  <si>
    <t>16*9 'Přepočtené koeficientem množství</t>
  </si>
  <si>
    <t>25</t>
  </si>
  <si>
    <t>162301973</t>
  </si>
  <si>
    <t>Příplatek k vodorovnému přemístění pařezů D přes 500 do 700 mm ZKD 1 km</t>
  </si>
  <si>
    <t>-773933690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</si>
  <si>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</si>
  <si>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https://podminky.urs.cz/item/CS_URS_2024_01/162301973</t>
  </si>
  <si>
    <t>1*9 'Přepočtené koeficientem množství</t>
  </si>
  <si>
    <t>26</t>
  </si>
  <si>
    <t>162301975</t>
  </si>
  <si>
    <t>Příplatek k vodorovnému přemístění pařezů D přes 900 do 1100 mm ZKD 1 km</t>
  </si>
  <si>
    <t>1141260266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</si>
  <si>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</si>
  <si>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https://podminky.urs.cz/item/CS_URS_2024_01/162301975</t>
  </si>
  <si>
    <t>27</t>
  </si>
  <si>
    <t>162351104</t>
  </si>
  <si>
    <t>Vodorovné přemístění přes 500 do 1000 m výkopku/sypaniny z horniny třídy těžitelnosti I skupiny 1 až 3</t>
  </si>
  <si>
    <t>1752118788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</si>
  <si>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</si>
  <si>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</si>
  <si>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"vodorovné přemístění ornice na mezideponii" 593,44</t>
  </si>
  <si>
    <t>"vodorovné přemístění ornice z mezideponie na místo rozprostření" 593,44</t>
  </si>
  <si>
    <t>28</t>
  </si>
  <si>
    <t>167151111</t>
  </si>
  <si>
    <t>Nakládání výkopku z hornin třídy těžitelnosti I skupiny 1 až 3 přes 100 m3</t>
  </si>
  <si>
    <t>1235449258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</si>
  <si>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</si>
  <si>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</si>
  <si>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"naložení přebytečné ornice na dopravní prostředek" 563,54</t>
  </si>
  <si>
    <t>29</t>
  </si>
  <si>
    <t>708248341</t>
  </si>
  <si>
    <t>30</t>
  </si>
  <si>
    <t>171251201</t>
  </si>
  <si>
    <t>Uložení sypaniny na skládky nebo meziskládky</t>
  </si>
  <si>
    <t>1273397361</t>
  </si>
  <si>
    <t>Uložení sypaniny na skládky nebo meziskládky bez hutnění s upravením uložené sypaniny do předepsaného tvaru</t>
  </si>
  <si>
    <t>https://podminky.urs.cz/item/CS_URS_2024_01/171251201</t>
  </si>
  <si>
    <t>"uložení přebytečné ornice na mezideponii" 563,54</t>
  </si>
  <si>
    <t>31</t>
  </si>
  <si>
    <t>181351113</t>
  </si>
  <si>
    <t>Rozprostření ornice tl vrstvy do 200 mm pl přes 500 m2 v rovině nebo ve svahu do 1:5 strojně</t>
  </si>
  <si>
    <t>-1832986432</t>
  </si>
  <si>
    <t>Rozprostření a urovnání ornice v rovině nebo ve svahu sklonu do 1:5 strojně při souvislé ploše přes 500 m2, tl. vrstvy do 200 mm</t>
  </si>
  <si>
    <t>https://podminky.urs.cz/item/CS_URS_2024_01/181351113</t>
  </si>
  <si>
    <t>"rozprostření přebytečné ornice na pozemku č. 713" 2817,7</t>
  </si>
  <si>
    <t>32</t>
  </si>
  <si>
    <t>181411133</t>
  </si>
  <si>
    <t>Založení parkového trávníku výsevem pl do 1000 m2 ve svahu přes 1:2 do 1:1</t>
  </si>
  <si>
    <t>537045154</t>
  </si>
  <si>
    <t>Založení trávníku na půdě předem připravené plochy do 1000 m2 výsevem včetně utažení parkového na svahu přes 1:2 do 1:1</t>
  </si>
  <si>
    <t>https://podminky.urs.cz/item/CS_URS_2024_01/181411133</t>
  </si>
  <si>
    <t>33</t>
  </si>
  <si>
    <t>M</t>
  </si>
  <si>
    <t>00572470</t>
  </si>
  <si>
    <t>osivo směs travní univerzál</t>
  </si>
  <si>
    <t>kg</t>
  </si>
  <si>
    <t>-1950910786</t>
  </si>
  <si>
    <t>Poznámka k položce:_x000D_
předpoklad: 3,5 kg / 100 m2</t>
  </si>
  <si>
    <t>298,212*0,035 'Přepočtené koeficientem množství</t>
  </si>
  <si>
    <t>34</t>
  </si>
  <si>
    <t>181951112</t>
  </si>
  <si>
    <t>Úprava pláně v hornině třídy těžitelnosti I skupiny 1 až 3 se zhutněním strojně</t>
  </si>
  <si>
    <t>254367792</t>
  </si>
  <si>
    <t>Úprava pláně vyrovnáním výškových rozdílů strojně v hornině třídy těžitelnosti I, skupiny 1 až 3 se zhutněním</t>
  </si>
  <si>
    <t>https://podminky.urs.cz/item/CS_URS_2024_01/181951112</t>
  </si>
  <si>
    <t>35</t>
  </si>
  <si>
    <t>182351123</t>
  </si>
  <si>
    <t>Rozprostření ornice pl přes 100 do 500 m2 ve svahu přes 1:5 tl vrstvy do 200 mm strojně</t>
  </si>
  <si>
    <t>1417516172</t>
  </si>
  <si>
    <t>Rozprostření a urovnání ornice ve svahu sklonu přes 1:5 strojně při souvislé ploše přes 100 do 500 m2, tl. vrstvy do 200 mm</t>
  </si>
  <si>
    <t>https://podminky.urs.cz/item/CS_URS_2024_01/182351123</t>
  </si>
  <si>
    <t>"ohumusování svahů polní cesty (přenásobeno koeficientem svahu 1,2)" 248,510*1,2</t>
  </si>
  <si>
    <t>36</t>
  </si>
  <si>
    <t>184818231</t>
  </si>
  <si>
    <t>Ochrana kmene průměru do 300 mm bedněním výšky do 2 m</t>
  </si>
  <si>
    <t>-482025130</t>
  </si>
  <si>
    <t>Ochrana kmene bedněním před poškozením stavebním provozem zřízení včetně odstranění výšky bednění do 2 m průměru kmene do 300 mm</t>
  </si>
  <si>
    <t>https://podminky.urs.cz/item/CS_URS_2024_01/184818231</t>
  </si>
  <si>
    <t>37</t>
  </si>
  <si>
    <t>184818232</t>
  </si>
  <si>
    <t>Ochrana kmene průměru přes 300 do 500 mm bedněním výšky do 2 m</t>
  </si>
  <si>
    <t>-783615924</t>
  </si>
  <si>
    <t>Ochrana kmene bedněním před poškozením stavebním provozem zřízení včetně odstranění výšky bednění do 2 m průměru kmene přes 300 do 500 mm</t>
  </si>
  <si>
    <t>https://podminky.urs.cz/item/CS_URS_2024_01/184818232</t>
  </si>
  <si>
    <t>38</t>
  </si>
  <si>
    <t>184818233</t>
  </si>
  <si>
    <t>Ochrana kmene průměru přes 500 do 700 mm bedněním výšky do 2 m</t>
  </si>
  <si>
    <t>1509769284</t>
  </si>
  <si>
    <t>Ochrana kmene bedněním před poškozením stavebním provozem zřízení včetně odstranění výšky bednění do 2 m průměru kmene přes 500 do 700 mm</t>
  </si>
  <si>
    <t>https://podminky.urs.cz/item/CS_URS_2024_01/184818233</t>
  </si>
  <si>
    <t>Zakládání</t>
  </si>
  <si>
    <t>39</t>
  </si>
  <si>
    <t>211521111.R</t>
  </si>
  <si>
    <t>Výplň vsakovacích jímek kamenivem hrubým drceným frakce 63 až 125 mm</t>
  </si>
  <si>
    <t>-2117046032</t>
  </si>
  <si>
    <t>Výplň kamenivem do vsakovacích jímek bez zhutnění, s úpravou povrchu výplně kamenivem hrubým drceným frakce 125 až 250 mm</t>
  </si>
  <si>
    <t>40</t>
  </si>
  <si>
    <t>211971121</t>
  </si>
  <si>
    <t>Zřízení opláštění žeber nebo trativodů geotextilií v rýze nebo zářezu sklonu přes 1:2 š do 2,5 m</t>
  </si>
  <si>
    <t>-832787683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</si>
  <si>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</si>
  <si>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</si>
  <si>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"délka drenáže" 622,55 * 1,71</t>
  </si>
  <si>
    <t>41</t>
  </si>
  <si>
    <t>69311060</t>
  </si>
  <si>
    <t>geotextilie netkaná separační, ochranná, filtrační, drenážní PP 200g/m2</t>
  </si>
  <si>
    <t>743856794</t>
  </si>
  <si>
    <t>42</t>
  </si>
  <si>
    <t>212752402.R</t>
  </si>
  <si>
    <t>Trativod z drenážních trubek korugovaných PE-HD SN 8 perforace 360° včetně lože otevřený výkop DN 150 pro liniové stavby</t>
  </si>
  <si>
    <t>m</t>
  </si>
  <si>
    <t>62548774</t>
  </si>
  <si>
    <t>Trativody z drenážních trubek pro liniové stavby a komunikace se zřízením štěrkového lože pod trubky a s jejich obsypem v otevřeném výkopu trubka korugovaná sendvičová PE-HD SN 8 celoperforovaná 360° DN 160</t>
  </si>
  <si>
    <t>43</t>
  </si>
  <si>
    <t>274313811</t>
  </si>
  <si>
    <t>Základové pásy z betonu tř. C 25/30</t>
  </si>
  <si>
    <t>-1391298178</t>
  </si>
  <si>
    <t>Základy z betonu prostého pasy betonu kamenem neprokládaného tř. C 25/30</t>
  </si>
  <si>
    <t>https://podminky.urs.cz/item/CS_URS_2024_01/274313811</t>
  </si>
  <si>
    <t>"betonový práh C 25/30-XF3" 3,1*0,3*0,4+3,7*0,3*0,4</t>
  </si>
  <si>
    <t>Vodorovné konstrukce</t>
  </si>
  <si>
    <t>44</t>
  </si>
  <si>
    <t>451317777</t>
  </si>
  <si>
    <t>Podklad nebo lože pod dlažbu vodorovný nebo do sklonu 1:5 z betonu prostého tl přes 50 do 100 mm</t>
  </si>
  <si>
    <t>-1350285047</t>
  </si>
  <si>
    <t>Podklad nebo lože pod dlažbu (přídlažbu) v ploše vodorovné nebo ve sklonu do 1:5, tloušťky od 50 do 100 mm z betonu prostého</t>
  </si>
  <si>
    <t>https://podminky.urs.cz/item/CS_URS_2024_01/451317777</t>
  </si>
  <si>
    <t>Poznámka k položce:_x000D_
opevnění příkopu</t>
  </si>
  <si>
    <t>163,75*1,4 'Přepočtené koeficientem množství</t>
  </si>
  <si>
    <t>45</t>
  </si>
  <si>
    <t>451319779</t>
  </si>
  <si>
    <t>Příplatek za sklon nad 1:5 podkladu nebo lože z betonu</t>
  </si>
  <si>
    <t>-1057389518</t>
  </si>
  <si>
    <t>Podklad nebo lože pod dlažbu (přídlažbu) Příplatek k cenám za zřízení podkladu nebo lože pod dlažbu ve sklonu přes 1:5, pro jakoukoliv tloušťku z betonu prostého</t>
  </si>
  <si>
    <t>https://podminky.urs.cz/item/CS_URS_2024_01/451319779</t>
  </si>
  <si>
    <t>46</t>
  </si>
  <si>
    <t>451561111</t>
  </si>
  <si>
    <t>Lože pod dlažby z kameniva drceného drobného vrstva tl do 100 mm</t>
  </si>
  <si>
    <t>-160292525</t>
  </si>
  <si>
    <t>Lože pod dlažby z kameniva drceného drobného, tl. vrstvy do 100 mm</t>
  </si>
  <si>
    <t>https://podminky.urs.cz/item/CS_URS_2024_01/451561111</t>
  </si>
  <si>
    <t>Poznámka k položce:_x000D_
Lože pod dlažbu opevnění příkopu</t>
  </si>
  <si>
    <t>47</t>
  </si>
  <si>
    <t>465512127</t>
  </si>
  <si>
    <t>Dlažba z lomového kamene na sucho se zalitím spár cementovou maltou tl 200 mm</t>
  </si>
  <si>
    <t>-2018587760</t>
  </si>
  <si>
    <t>Dlažba z lomového kamene lomařsky upraveného na sucho se zalitím spár cementovou maltou, tl. kamene 200 mm</t>
  </si>
  <si>
    <t>https://podminky.urs.cz/item/CS_URS_2024_01/465512127</t>
  </si>
  <si>
    <t>Komunikace pozemní</t>
  </si>
  <si>
    <t>48</t>
  </si>
  <si>
    <t>561121113</t>
  </si>
  <si>
    <t>Zřízení podkladu nebo ochranné vrstvy vozovky z mechanicky zpevněné zeminy MZ tl 250 mm</t>
  </si>
  <si>
    <t>1772822340</t>
  </si>
  <si>
    <t>Zřízení podkladu nebo ochranné vrstvy vozovky z mechanicky zpevněné zeminy MZ bez přidání pojiva nebo vylepšovacího materiálu, s rozprostřením, vlhčením, promísením a zhutněním, tloušťka po zhutnění 250 mm</t>
  </si>
  <si>
    <t>https://podminky.urs.cz/item/CS_URS_2024_01/561121113</t>
  </si>
  <si>
    <t>Poznámka k položce:_x000D_
materiál - zemina z výkopu</t>
  </si>
  <si>
    <t>49</t>
  </si>
  <si>
    <t>58331200</t>
  </si>
  <si>
    <t>štěrkopísek netříděný</t>
  </si>
  <si>
    <t>130173909</t>
  </si>
  <si>
    <t>2205,2*0,25*1,8 "t/m3"</t>
  </si>
  <si>
    <t>50</t>
  </si>
  <si>
    <t>564762111</t>
  </si>
  <si>
    <t>Podklad z vibrovaného štěrku VŠ tl 200 mm</t>
  </si>
  <si>
    <t>846032584</t>
  </si>
  <si>
    <t>Podklad nebo kryt z vibrovaného štěrku VŠ s rozprostřením, vlhčením a zhutněním, po zhutnění tl. 200 mm</t>
  </si>
  <si>
    <t>https://podminky.urs.cz/item/CS_URS_2024_01/564762111</t>
  </si>
  <si>
    <t>51</t>
  </si>
  <si>
    <t>564931512</t>
  </si>
  <si>
    <t>Podklad z R-materiálu plochy přes 100 m2 tl 100 mm</t>
  </si>
  <si>
    <t>-1674579521</t>
  </si>
  <si>
    <t>Podklad nebo podsyp z R-materiálu s rozprostřením a zhutněním plochy přes 100 m2, po zhutnění tl. 100 mm</t>
  </si>
  <si>
    <t>https://podminky.urs.cz/item/CS_URS_2024_01/564931512</t>
  </si>
  <si>
    <t>814,315*3 'Přepočtené koeficientem množství</t>
  </si>
  <si>
    <t>52</t>
  </si>
  <si>
    <t>573231106</t>
  </si>
  <si>
    <t>Postřik živičný spojovací ze silniční emulze v množství 0,30 kg/m2</t>
  </si>
  <si>
    <t>1283788996</t>
  </si>
  <si>
    <t>Postřik spojovací PS bez posypu kamenivem ze silniční emulze, v množství 0,30 kg/m2</t>
  </si>
  <si>
    <t>https://podminky.urs.cz/item/CS_URS_2024_01/573231106</t>
  </si>
  <si>
    <t>53</t>
  </si>
  <si>
    <t>577144121</t>
  </si>
  <si>
    <t>Asfaltový beton vrstva obrusná ACO 11+ (ABS) tř. I tl 50 mm š přes 3 m z nemodifikovaného asfaltu</t>
  </si>
  <si>
    <t>-62433207</t>
  </si>
  <si>
    <t>Asfaltový beton vrstva obrusná ACO 11 (ABS) s rozprostřením a se zhutněním z nemodifikovaného asfaltu v pruhu šířky přes 3 m tř. I (ACO 11+), po zhutnění tl. 50 mm</t>
  </si>
  <si>
    <t>https://podminky.urs.cz/item/CS_URS_2024_01/577144121</t>
  </si>
  <si>
    <t>54</t>
  </si>
  <si>
    <t>597361121</t>
  </si>
  <si>
    <t>Svodnice ocelová š 120 mm kotvená do betonu</t>
  </si>
  <si>
    <t>294882218</t>
  </si>
  <si>
    <t>Svodnice vody ocelová šířky 120 mm, kotvená do betonu</t>
  </si>
  <si>
    <t>https://podminky.urs.cz/item/CS_URS_2024_01/597361121</t>
  </si>
  <si>
    <t>Ostatní konstrukce a práce, bourání</t>
  </si>
  <si>
    <t>55</t>
  </si>
  <si>
    <t>912211111</t>
  </si>
  <si>
    <t>Montáž směrového sloupku silničního plastového prosté uložení bez betonového základu</t>
  </si>
  <si>
    <t>889370473</t>
  </si>
  <si>
    <t>Montáž směrového sloupku plastového s odrazkou prostým uložením bez betonového základu silničního</t>
  </si>
  <si>
    <t>https://podminky.urs.cz/item/CS_URS_2024_01/912211111</t>
  </si>
  <si>
    <t>56</t>
  </si>
  <si>
    <t>40445158</t>
  </si>
  <si>
    <t>sloupek směrový silniční plastový 1,2m</t>
  </si>
  <si>
    <t>1251392136</t>
  </si>
  <si>
    <t>Poznámka k položce:_x000D_
červený směrový sloupek Z11d</t>
  </si>
  <si>
    <t>57</t>
  </si>
  <si>
    <t>919112212</t>
  </si>
  <si>
    <t>Řezání spár pro vytvoření komůrky š 10 mm hl 20 mm pro těsnící zálivku v živičném krytu</t>
  </si>
  <si>
    <t>-1594340000</t>
  </si>
  <si>
    <t>Řezání dilatačních spár v živičném krytu vytvoření komůrky pro těsnící zálivku šířky 10 mm, hloubky 20 mm</t>
  </si>
  <si>
    <t>https://podminky.urs.cz/item/CS_URS_2024_01/919112212</t>
  </si>
  <si>
    <t>58</t>
  </si>
  <si>
    <t>919121111</t>
  </si>
  <si>
    <t>Těsnění spár zálivkou za studena pro komůrky š 10 mm hl 20 mm s těsnicím profilem</t>
  </si>
  <si>
    <t>-1357539814</t>
  </si>
  <si>
    <t>Utěsnění dilatačních spár zálivkou za studena v cementobetonovém nebo živičném krytu včetně adhezního nátěru s těsnicím profilem pod zálivkou, pro komůrky šířky 10 mm, hloubky 20 mm</t>
  </si>
  <si>
    <t>https://podminky.urs.cz/item/CS_URS_2024_01/919121111</t>
  </si>
  <si>
    <t>59</t>
  </si>
  <si>
    <t>935113212</t>
  </si>
  <si>
    <t>Osazení odvodňovacího betonového žlabu s krycím roštem šířky přes 200 mm</t>
  </si>
  <si>
    <t>-1020591340</t>
  </si>
  <si>
    <t>Osazení odvodňovacího žlabu s krycím roštem betonového šířky přes 200 mm</t>
  </si>
  <si>
    <t>https://podminky.urs.cz/item/CS_URS_2024_01/935113212</t>
  </si>
  <si>
    <t>60</t>
  </si>
  <si>
    <t>MAT0001</t>
  </si>
  <si>
    <t>odvodňovací žlab s litinovou mříží D400 š. 400 mm, dl. 500 mm</t>
  </si>
  <si>
    <t>-696642902</t>
  </si>
  <si>
    <t>61</t>
  </si>
  <si>
    <t>1156319822</t>
  </si>
  <si>
    <t>62</t>
  </si>
  <si>
    <t>997221551</t>
  </si>
  <si>
    <t>Vodorovná doprava suti ze sypkých materiálů do 1 km</t>
  </si>
  <si>
    <t>423482136</t>
  </si>
  <si>
    <t>Vodorovná doprava suti bez naložení, ale se složením a s hrubým urovnáním ze sypkých materiálů, na vzdálenost do 1 km</t>
  </si>
  <si>
    <t>https://podminky.urs.cz/item/CS_URS_2024_01/997221551</t>
  </si>
  <si>
    <t>"kamenivo" 271,869</t>
  </si>
  <si>
    <t>"beton" 0,507</t>
  </si>
  <si>
    <t>"zemina z výkopu nepoužitá do násypu" (879,58+112,06-55,24)*1,8</t>
  </si>
  <si>
    <t>63</t>
  </si>
  <si>
    <t>997221559</t>
  </si>
  <si>
    <t>Příplatek ZKD 1 km u vodorovné dopravy suti ze sypkých materiálů</t>
  </si>
  <si>
    <t>-247278480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</si>
  <si>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</si>
  <si>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</si>
  <si>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1957,896 "t" * 9 "km"</t>
  </si>
  <si>
    <t>64</t>
  </si>
  <si>
    <t>997221861</t>
  </si>
  <si>
    <t>Poplatek za uložení na recyklační skládce (skládkovné) stavebního odpadu z prostého betonu pod kódem 17 01 01</t>
  </si>
  <si>
    <t>-1001888986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</si>
  <si>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</si>
  <si>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</si>
  <si>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65</t>
  </si>
  <si>
    <t>997221873</t>
  </si>
  <si>
    <t>Poplatek za uložení na recyklační skládce (skládkovné) stavebního odpadu zeminy a kamení zatříděného do Katalogu odpadů pod kódem 17 05 04</t>
  </si>
  <si>
    <t>-1242035784</t>
  </si>
  <si>
    <t>Poplatek za uložení stavebního odpadu na recyklační skládce (skládkovné) zeminy a kamení zatříděného do Katalogu odpadů pod kódem 17 05 04</t>
  </si>
  <si>
    <t>https://podminky.urs.cz/item/CS_URS_2024_01/997221873</t>
  </si>
  <si>
    <t>"kamenivo z pol. č. 113107124" 271,869</t>
  </si>
  <si>
    <t>998</t>
  </si>
  <si>
    <t>Přesun hmot</t>
  </si>
  <si>
    <t>66</t>
  </si>
  <si>
    <t>998225111</t>
  </si>
  <si>
    <t>Přesun hmot pro pozemní komunikace s krytem z kamene, monolitickým betonovým nebo živičným</t>
  </si>
  <si>
    <t>746889971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</si>
  <si>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</si>
  <si>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</si>
  <si>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Práce a dodávky M</t>
  </si>
  <si>
    <t>46-M</t>
  </si>
  <si>
    <t>Zemní práce při extr.mont.pracích</t>
  </si>
  <si>
    <t>67</t>
  </si>
  <si>
    <t>460671114</t>
  </si>
  <si>
    <t>Výstražná fólie pro krytí kabelů šířky přes 35 do 40 cm</t>
  </si>
  <si>
    <t>-150174177</t>
  </si>
  <si>
    <t>Výstražné prvky pro krytí kabelů včetně vyrovnání povrchu rýhy, rozvinutí a uložení fólie, šířky přes 35 do 40 cm</t>
  </si>
  <si>
    <t>https://podminky.urs.cz/item/CS_URS_2024_01/460671114</t>
  </si>
  <si>
    <t>68</t>
  </si>
  <si>
    <t>460791116</t>
  </si>
  <si>
    <t>Montáž trubek ochranných plastových uložených volně do rýhy tuhých D přes 133 do 172 mm</t>
  </si>
  <si>
    <t>936112670</t>
  </si>
  <si>
    <t>Montáž trubek ochranných uložených volně do rýhy plastových tuhých, vnitřního průměru přes 133 do 172 mm</t>
  </si>
  <si>
    <t>https://podminky.urs.cz/item/CS_URS_2024_01/460791116</t>
  </si>
  <si>
    <t>69</t>
  </si>
  <si>
    <t>34571368</t>
  </si>
  <si>
    <t>trubka elektroinstalační HDPE tuhá dvouplášťová korugovaná D 136/160mm</t>
  </si>
  <si>
    <t>128</t>
  </si>
  <si>
    <t>1772802176</t>
  </si>
  <si>
    <t>70</t>
  </si>
  <si>
    <t>469981111</t>
  </si>
  <si>
    <t>Přesun hmot pro pomocné stavební práce při elektromotážích</t>
  </si>
  <si>
    <t>1657538685</t>
  </si>
  <si>
    <t>Přesun hmot pro pomocné stavební práce při elektromontážích dopravní vzdálenost do 1 000 m</t>
  </si>
  <si>
    <t>https://podminky.urs.cz/item/CS_URS_2024_01/469981111</t>
  </si>
  <si>
    <t>SO 102 - DPC 22</t>
  </si>
  <si>
    <t>116951211.R</t>
  </si>
  <si>
    <t>Promísení štěrkopísku s ornicí pro obrusnou vrstvu na mezideponii</t>
  </si>
  <si>
    <t>587100328</t>
  </si>
  <si>
    <t>Promísení štěrkopísku s ornicí na mezideponii pro obrusnou konstrukční vrstvu v poměru 2:1</t>
  </si>
  <si>
    <t>Poznámka k položce:_x000D_
materiál (ŠP) zahrnut v položce č. 564211111.R</t>
  </si>
  <si>
    <t>"štěrkopísek: plocha * tl. vrstvy * 2/3" 155,49*0,05*2/3</t>
  </si>
  <si>
    <t>"ornice: plocha * tl. vrstvy * 1/3" 155,49*0,05*1/3</t>
  </si>
  <si>
    <t>571447310</t>
  </si>
  <si>
    <t>-1016372378</t>
  </si>
  <si>
    <t>"odkop na pláň" 63,592</t>
  </si>
  <si>
    <t>"výkop pro vsakovací jímku" 0,507</t>
  </si>
  <si>
    <t>1037947989</t>
  </si>
  <si>
    <t>-568595626</t>
  </si>
  <si>
    <t>"vodorovné přemístění ornice na mezideponii" 16,585 "m3"</t>
  </si>
  <si>
    <t>"vodorovné přemístění ornice z mezideponie na místo rozprostření" 16,585 "m3"</t>
  </si>
  <si>
    <t>-2079682364</t>
  </si>
  <si>
    <t xml:space="preserve">"naložení ornice na mezideponii" 16,585 "m3" </t>
  </si>
  <si>
    <t>171111111.R</t>
  </si>
  <si>
    <t>Hutnění zeminy pro spodní stavbu železnic tl do 20 cm</t>
  </si>
  <si>
    <t>-1190453231</t>
  </si>
  <si>
    <t>Hutnění zatravňovací vrstvy tvořené ornicí</t>
  </si>
  <si>
    <t>1847533044</t>
  </si>
  <si>
    <t xml:space="preserve">"uložení sejmuté ornice na mezideponii" 16,585 "m3" </t>
  </si>
  <si>
    <t>780081686</t>
  </si>
  <si>
    <t>"rozprostření přebytečné ornice na pozemku č. 713 ve vrstvě ,01 m" (16,585-2,592)/0,1</t>
  </si>
  <si>
    <t>181411131</t>
  </si>
  <si>
    <t>Založení parkového trávníku výsevem pl do 1000 m2 v rovině a ve svahu do 1:5</t>
  </si>
  <si>
    <t>-833457074</t>
  </si>
  <si>
    <t>Založení trávníku na půdě předem připravené plochy do 1000 m2 výsevem včetně utažení parkového v rovině nebo na svahu do 1:5</t>
  </si>
  <si>
    <t>https://podminky.urs.cz/item/CS_URS_2024_01/181411131</t>
  </si>
  <si>
    <t>-201425885</t>
  </si>
  <si>
    <t>9,806*1,2 'Přepočtené koeficientem množství</t>
  </si>
  <si>
    <t>-184188152</t>
  </si>
  <si>
    <t>155,49+11,767</t>
  </si>
  <si>
    <t>167,257*0,035 'Přepočtené koeficientem množství</t>
  </si>
  <si>
    <t>-1925183630</t>
  </si>
  <si>
    <t>-1620182107</t>
  </si>
  <si>
    <t>-687067732</t>
  </si>
  <si>
    <t>966794313</t>
  </si>
  <si>
    <t>-609682010</t>
  </si>
  <si>
    <t>692242109</t>
  </si>
  <si>
    <t>"délka drenáže" 39,40 * 1,71</t>
  </si>
  <si>
    <t>-1827705980</t>
  </si>
  <si>
    <t>-742488435</t>
  </si>
  <si>
    <t>561121114</t>
  </si>
  <si>
    <t>Zřízení podkladu nebo ochranné vrstvy vozovky z mechanicky zpevněné zeminy MZ tl 300 mm</t>
  </si>
  <si>
    <t>1314536937</t>
  </si>
  <si>
    <t>Zřízení podkladu nebo ochranné vrstvy vozovky z mechanicky zpevněné zeminy MZ bez přidání pojiva nebo vylepšovacího materiálu, s rozprostřením, vlhčením, promísením a zhutněním, tloušťka po zhutnění 300 mm</t>
  </si>
  <si>
    <t>https://podminky.urs.cz/item/CS_URS_2024_01/561121114</t>
  </si>
  <si>
    <t>1601495948</t>
  </si>
  <si>
    <t>155,49*0,3*1,8 "t/m3"</t>
  </si>
  <si>
    <t>564211111.R</t>
  </si>
  <si>
    <t>Kryt ze štěrkopísku ŠP promíseného s ornicí plochy přes 100 m2 tl 50 mm</t>
  </si>
  <si>
    <t>391020781</t>
  </si>
  <si>
    <t>Kryt ze štěrkopísku ŠP promíseného s ornicí s rozprostřením, vlhčením a zhutněním plochy přes 100 m2, po zhutnění tl. 50 mm</t>
  </si>
  <si>
    <t>Poznámka k položce:_x000D_
ŠP promísen s ornicí v poměru 2:1</t>
  </si>
  <si>
    <t>1142909659</t>
  </si>
  <si>
    <t>155,49*2 'Přepočtené koeficientem množství</t>
  </si>
  <si>
    <t>997221571</t>
  </si>
  <si>
    <t>Vodorovná doprava vybouraných hmot do 1 km</t>
  </si>
  <si>
    <t>-1907068679</t>
  </si>
  <si>
    <t>Vodorovná doprava vybouraných hmot bez naložení, ale se složením a s hrubým urovnáním na vzdálenost do 1 km</t>
  </si>
  <si>
    <t>https://podminky.urs.cz/item/CS_URS_2024_01/997221571</t>
  </si>
  <si>
    <t>"zemina z výkopu" (64,099+7,092)*1,8</t>
  </si>
  <si>
    <t>"odečet zeminy použité do konstrukční vrstvy z MZ" -46,647*1,8</t>
  </si>
  <si>
    <t>997221579</t>
  </si>
  <si>
    <t>Příplatek ZKD 1 km u vodorovné dopravy vybouraných hmot</t>
  </si>
  <si>
    <t>238928841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</si>
  <si>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</si>
  <si>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</si>
  <si>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44,179*9 'Přepočtené koeficientem množství</t>
  </si>
  <si>
    <t>799680429</t>
  </si>
  <si>
    <t>490159891</t>
  </si>
  <si>
    <t>VRN - SO 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</si>
  <si>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</si>
  <si>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</si>
  <si>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</si>
  <si>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</si>
  <si>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</si>
  <si>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</si>
  <si>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</si>
  <si>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</si>
  <si>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011324000</t>
  </si>
  <si>
    <t>Archeologický průzkum</t>
  </si>
  <si>
    <t>komplet</t>
  </si>
  <si>
    <t>1024</t>
  </si>
  <si>
    <t>860553169</t>
  </si>
  <si>
    <t>https://podminky.urs.cz/item/CS_URS_2024_01/011324000</t>
  </si>
  <si>
    <t>Poznámka k položce:_x000D_
Předběžný záchranný archeologický výzkum</t>
  </si>
  <si>
    <t>011403000</t>
  </si>
  <si>
    <t>Průzkum výskytu nebezpečných látek bez rozlišení</t>
  </si>
  <si>
    <t>-1951198436</t>
  </si>
  <si>
    <t>https://podminky.urs.cz/item/CS_URS_2024_01/011403000</t>
  </si>
  <si>
    <t>Poznámka k položce:_x000D_
Rozbory zeminy pro uložení na skládku</t>
  </si>
  <si>
    <t>012103000</t>
  </si>
  <si>
    <t>Geodetické práce před výstavbou</t>
  </si>
  <si>
    <t>-1306496672</t>
  </si>
  <si>
    <t>https://podminky.urs.cz/item/CS_URS_2024_01/012103000</t>
  </si>
  <si>
    <t>Poznámka k položce:_x000D_
Vytyčení tůně</t>
  </si>
  <si>
    <t>012203000</t>
  </si>
  <si>
    <t>Geodetické práce při provádění stavby</t>
  </si>
  <si>
    <t>-1698697346</t>
  </si>
  <si>
    <t>https://podminky.urs.cz/item/CS_URS_2024_01/012203000</t>
  </si>
  <si>
    <t>Poznámka k položce:_x000D_
vytyčení a zaměření konstrukcí</t>
  </si>
  <si>
    <t>012303000</t>
  </si>
  <si>
    <t>Geodetické práce po výstavbě</t>
  </si>
  <si>
    <t>468866865</t>
  </si>
  <si>
    <t>https://podminky.urs.cz/item/CS_URS_2024_01/012303000</t>
  </si>
  <si>
    <t>Poznámka k položce:_x000D_
zaměření skutečeného provedení</t>
  </si>
  <si>
    <t>013254000</t>
  </si>
  <si>
    <t>Dokumentace skutečného provedení stavby</t>
  </si>
  <si>
    <t>1633317738</t>
  </si>
  <si>
    <t>https://podminky.urs.cz/item/CS_URS_2024_01/013254000</t>
  </si>
  <si>
    <t>VRN3</t>
  </si>
  <si>
    <t>Zařízení staveniště</t>
  </si>
  <si>
    <t>030001000</t>
  </si>
  <si>
    <t>555899697</t>
  </si>
  <si>
    <t>https://podminky.urs.cz/item/CS_URS_2024_01/030001000</t>
  </si>
  <si>
    <t>VRN7</t>
  </si>
  <si>
    <t>Provozní vlivy</t>
  </si>
  <si>
    <t>072002000</t>
  </si>
  <si>
    <t>Silniční provoz</t>
  </si>
  <si>
    <t>1475815952</t>
  </si>
  <si>
    <t>https://podminky.urs.cz/item/CS_URS_2024_01/072002000</t>
  </si>
  <si>
    <t>Poznámka k položce:_x000D_
Provizorní dopravní značení - projednání, montáž, pronájem, údržba, demontáž</t>
  </si>
  <si>
    <t>VRN9</t>
  </si>
  <si>
    <t>Ostatní náklady</t>
  </si>
  <si>
    <t>091504000</t>
  </si>
  <si>
    <t>Náklady související s publikační činností</t>
  </si>
  <si>
    <t>-648054525</t>
  </si>
  <si>
    <t>https://podminky.urs.cz/item/CS_URS_2024_01/091504000</t>
  </si>
  <si>
    <t>Poznámka k položce:_x000D_
Umístění prezentační tabule 1ks, instalace na sloupek</t>
  </si>
  <si>
    <t>094002000</t>
  </si>
  <si>
    <t>Ostatní náklady související s výstavbou</t>
  </si>
  <si>
    <t>1100138027</t>
  </si>
  <si>
    <t>https://podminky.urs.cz/item/CS_URS_2024_01/094002000</t>
  </si>
  <si>
    <t>Poznámka k položce:_x000D_
Uvedení okolí stavby do původního stavu</t>
  </si>
  <si>
    <t>VRN - SO 101, SO 102 - Vedlejší rozpočtové náklady</t>
  </si>
  <si>
    <t xml:space="preserve">    VRN2 - Příprava staveniště</t>
  </si>
  <si>
    <t xml:space="preserve">    VRN4 - Inženýrská činnost</t>
  </si>
  <si>
    <t>-81983016</t>
  </si>
  <si>
    <t>Poznámka k položce:_x000D_
Náklady na zabezpečení předběžného archeologického výzkumu</t>
  </si>
  <si>
    <t>-640560582</t>
  </si>
  <si>
    <t>Poznámka k položce:_x000D_
Vytyčení trasy příkopu</t>
  </si>
  <si>
    <t>1822558829</t>
  </si>
  <si>
    <t>-1963840272</t>
  </si>
  <si>
    <t>Poznámka k položce:_x000D_
zaměření</t>
  </si>
  <si>
    <t>1967843410</t>
  </si>
  <si>
    <t>VRN2</t>
  </si>
  <si>
    <t>Příprava staveniště</t>
  </si>
  <si>
    <t>023103000R</t>
  </si>
  <si>
    <t>Odvoz a likvidace komunálního odpadu z místa stavby</t>
  </si>
  <si>
    <t>1519001499</t>
  </si>
  <si>
    <t>Odvoz a likvidace odpadu z místa stavby</t>
  </si>
  <si>
    <t>-1487282171</t>
  </si>
  <si>
    <t>VRN4</t>
  </si>
  <si>
    <t>Inženýrská činnost</t>
  </si>
  <si>
    <t>041903000</t>
  </si>
  <si>
    <t>Dozor jiné osoby</t>
  </si>
  <si>
    <t>-1757892550</t>
  </si>
  <si>
    <t>https://podminky.urs.cz/item/CS_URS_2024_01/041903000</t>
  </si>
  <si>
    <t>Poznámka k položce:_x000D_
Dendrologický a geologický dohled</t>
  </si>
  <si>
    <t>043002000</t>
  </si>
  <si>
    <t>Zkoušky a ostatní měření</t>
  </si>
  <si>
    <t>-603910782</t>
  </si>
  <si>
    <t>https://podminky.urs.cz/item/CS_URS_2024_01/043002000</t>
  </si>
  <si>
    <t>-1276788658</t>
  </si>
  <si>
    <t>049103000</t>
  </si>
  <si>
    <t>Náklady vzniklé v souvislosti s realizací stavby</t>
  </si>
  <si>
    <t>1522480175</t>
  </si>
  <si>
    <t>https://podminky.urs.cz/item/CS_URS_2024_01/049103000</t>
  </si>
  <si>
    <t xml:space="preserve">Poznámka k položce:_x000D_
Úprava okolí stavebního pozemku do původního stavu zapříčiněná vlivem pohybu stavební techniky </t>
  </si>
  <si>
    <t>-1617985645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</si>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</sst>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4" fontId="32" fillId="0" borderId="13" xfId="0" applyNumberFormat="1" applyFont="1" applyBorder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0" fontId="40" fillId="0" borderId="23" xfId="0" applyFont="1" applyBorder="1" applyAlignment="1">
      <alignment vertical="center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0" fillId="0" borderId="0" xfId="0" applyAlignment="1"/>
    <xf numFmtId="0" fontId="12" fillId="0" borderId="24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2" fillId="0" borderId="1" xfId="0" applyFont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24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27" xfId="0" applyFont="1" applyBorder="1" applyAlignment="1">
      <alignment vertical="top"/>
    </xf>
    <xf numFmtId="0" fontId="12" fillId="0" borderId="28" xfId="0" applyFont="1" applyBorder="1" applyAlignment="1">
      <alignment vertical="top"/>
    </xf>
    <xf numFmtId="0" fontId="12" fillId="0" borderId="30" xfId="0" applyFont="1" applyBorder="1" applyAlignment="1">
      <alignment vertical="top"/>
    </xf>
    <xf numFmtId="0" fontId="12" fillId="0" borderId="29" xfId="0" applyFont="1" applyBorder="1" applyAlignment="1">
      <alignment vertical="top"/>
    </xf>
    <xf numFmtId="0" fontId="12" fillId="0" borderId="31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22251405" TargetMode="External"/><Relationship Id="rId13" Type="http://schemas.openxmlformats.org/officeDocument/2006/relationships/hyperlink" Target="https://podminky.urs.cz/item/CS_URS_2024_01/184818235" TargetMode="External"/><Relationship Id="rId3" Type="http://schemas.openxmlformats.org/officeDocument/2006/relationships/hyperlink" Target="https://podminky.urs.cz/item/CS_URS_2024_01/112201111" TargetMode="External"/><Relationship Id="rId7" Type="http://schemas.openxmlformats.org/officeDocument/2006/relationships/hyperlink" Target="https://podminky.urs.cz/item/CS_URS_2024_01/162301971" TargetMode="External"/><Relationship Id="rId12" Type="http://schemas.openxmlformats.org/officeDocument/2006/relationships/hyperlink" Target="https://podminky.urs.cz/item/CS_URS_2024_01/171201221" TargetMode="External"/><Relationship Id="rId2" Type="http://schemas.openxmlformats.org/officeDocument/2006/relationships/hyperlink" Target="https://podminky.urs.cz/item/CS_URS_2024_01/112155115" TargetMode="External"/><Relationship Id="rId1" Type="http://schemas.openxmlformats.org/officeDocument/2006/relationships/hyperlink" Target="https://podminky.urs.cz/item/CS_URS_2024_01/112101101" TargetMode="External"/><Relationship Id="rId6" Type="http://schemas.openxmlformats.org/officeDocument/2006/relationships/hyperlink" Target="https://podminky.urs.cz/item/CS_URS_2024_01/162201421" TargetMode="External"/><Relationship Id="rId11" Type="http://schemas.openxmlformats.org/officeDocument/2006/relationships/hyperlink" Target="https://podminky.urs.cz/item/CS_URS_2024_01/171151103" TargetMode="External"/><Relationship Id="rId5" Type="http://schemas.openxmlformats.org/officeDocument/2006/relationships/hyperlink" Target="https://podminky.urs.cz/item/CS_URS_2024_01/121151123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162751119" TargetMode="External"/><Relationship Id="rId4" Type="http://schemas.openxmlformats.org/officeDocument/2006/relationships/hyperlink" Target="https://podminky.urs.cz/item/CS_URS_2024_01/115101201" TargetMode="External"/><Relationship Id="rId9" Type="http://schemas.openxmlformats.org/officeDocument/2006/relationships/hyperlink" Target="https://podminky.urs.cz/item/CS_URS_2024_01/162751117" TargetMode="External"/><Relationship Id="rId14" Type="http://schemas.openxmlformats.org/officeDocument/2006/relationships/hyperlink" Target="https://podminky.urs.cz/item/CS_URS_2024_01/9970138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13106171" TargetMode="External"/><Relationship Id="rId18" Type="http://schemas.openxmlformats.org/officeDocument/2006/relationships/hyperlink" Target="https://podminky.urs.cz/item/CS_URS_2024_01/162201421" TargetMode="External"/><Relationship Id="rId26" Type="http://schemas.openxmlformats.org/officeDocument/2006/relationships/hyperlink" Target="https://podminky.urs.cz/item/CS_URS_2024_01/162351104" TargetMode="External"/><Relationship Id="rId39" Type="http://schemas.openxmlformats.org/officeDocument/2006/relationships/hyperlink" Target="https://podminky.urs.cz/item/CS_URS_2024_01/451317777" TargetMode="External"/><Relationship Id="rId21" Type="http://schemas.openxmlformats.org/officeDocument/2006/relationships/hyperlink" Target="https://podminky.urs.cz/item/CS_URS_2024_01/162201520" TargetMode="External"/><Relationship Id="rId34" Type="http://schemas.openxmlformats.org/officeDocument/2006/relationships/hyperlink" Target="https://podminky.urs.cz/item/CS_URS_2024_01/184818231" TargetMode="External"/><Relationship Id="rId42" Type="http://schemas.openxmlformats.org/officeDocument/2006/relationships/hyperlink" Target="https://podminky.urs.cz/item/CS_URS_2024_01/465512127" TargetMode="External"/><Relationship Id="rId47" Type="http://schemas.openxmlformats.org/officeDocument/2006/relationships/hyperlink" Target="https://podminky.urs.cz/item/CS_URS_2024_01/577144121" TargetMode="External"/><Relationship Id="rId50" Type="http://schemas.openxmlformats.org/officeDocument/2006/relationships/hyperlink" Target="https://podminky.urs.cz/item/CS_URS_2024_01/919112212" TargetMode="External"/><Relationship Id="rId55" Type="http://schemas.openxmlformats.org/officeDocument/2006/relationships/hyperlink" Target="https://podminky.urs.cz/item/CS_URS_2024_01/997221559" TargetMode="External"/><Relationship Id="rId7" Type="http://schemas.openxmlformats.org/officeDocument/2006/relationships/hyperlink" Target="https://podminky.urs.cz/item/CS_URS_2024_01/112155221" TargetMode="External"/><Relationship Id="rId2" Type="http://schemas.openxmlformats.org/officeDocument/2006/relationships/hyperlink" Target="https://podminky.urs.cz/item/CS_URS_2024_01/112101102" TargetMode="External"/><Relationship Id="rId16" Type="http://schemas.openxmlformats.org/officeDocument/2006/relationships/hyperlink" Target="https://podminky.urs.cz/item/CS_URS_2024_01/122252205" TargetMode="External"/><Relationship Id="rId29" Type="http://schemas.openxmlformats.org/officeDocument/2006/relationships/hyperlink" Target="https://podminky.urs.cz/item/CS_URS_2024_01/171251201" TargetMode="External"/><Relationship Id="rId11" Type="http://schemas.openxmlformats.org/officeDocument/2006/relationships/hyperlink" Target="https://podminky.urs.cz/item/CS_URS_2024_01/112251103" TargetMode="External"/><Relationship Id="rId24" Type="http://schemas.openxmlformats.org/officeDocument/2006/relationships/hyperlink" Target="https://podminky.urs.cz/item/CS_URS_2024_01/162301973" TargetMode="External"/><Relationship Id="rId32" Type="http://schemas.openxmlformats.org/officeDocument/2006/relationships/hyperlink" Target="https://podminky.urs.cz/item/CS_URS_2024_01/181951112" TargetMode="External"/><Relationship Id="rId37" Type="http://schemas.openxmlformats.org/officeDocument/2006/relationships/hyperlink" Target="https://podminky.urs.cz/item/CS_URS_2024_01/211971121" TargetMode="External"/><Relationship Id="rId40" Type="http://schemas.openxmlformats.org/officeDocument/2006/relationships/hyperlink" Target="https://podminky.urs.cz/item/CS_URS_2024_01/451319779" TargetMode="External"/><Relationship Id="rId45" Type="http://schemas.openxmlformats.org/officeDocument/2006/relationships/hyperlink" Target="https://podminky.urs.cz/item/CS_URS_2024_01/564931512" TargetMode="External"/><Relationship Id="rId53" Type="http://schemas.openxmlformats.org/officeDocument/2006/relationships/hyperlink" Target="https://podminky.urs.cz/item/CS_URS_2024_01/997013811" TargetMode="External"/><Relationship Id="rId58" Type="http://schemas.openxmlformats.org/officeDocument/2006/relationships/hyperlink" Target="https://podminky.urs.cz/item/CS_URS_2024_01/998225111" TargetMode="External"/><Relationship Id="rId5" Type="http://schemas.openxmlformats.org/officeDocument/2006/relationships/hyperlink" Target="https://podminky.urs.cz/item/CS_URS_2024_01/112101121" TargetMode="External"/><Relationship Id="rId61" Type="http://schemas.openxmlformats.org/officeDocument/2006/relationships/hyperlink" Target="https://podminky.urs.cz/item/CS_URS_2024_01/469981111" TargetMode="External"/><Relationship Id="rId19" Type="http://schemas.openxmlformats.org/officeDocument/2006/relationships/hyperlink" Target="https://podminky.urs.cz/item/CS_URS_2024_01/162201422" TargetMode="External"/><Relationship Id="rId14" Type="http://schemas.openxmlformats.org/officeDocument/2006/relationships/hyperlink" Target="https://podminky.urs.cz/item/CS_URS_2024_01/113107124" TargetMode="External"/><Relationship Id="rId22" Type="http://schemas.openxmlformats.org/officeDocument/2006/relationships/hyperlink" Target="https://podminky.urs.cz/item/CS_URS_2024_01/162301971" TargetMode="External"/><Relationship Id="rId27" Type="http://schemas.openxmlformats.org/officeDocument/2006/relationships/hyperlink" Target="https://podminky.urs.cz/item/CS_URS_2024_01/167151111" TargetMode="External"/><Relationship Id="rId30" Type="http://schemas.openxmlformats.org/officeDocument/2006/relationships/hyperlink" Target="https://podminky.urs.cz/item/CS_URS_2024_01/181351113" TargetMode="External"/><Relationship Id="rId35" Type="http://schemas.openxmlformats.org/officeDocument/2006/relationships/hyperlink" Target="https://podminky.urs.cz/item/CS_URS_2024_01/184818232" TargetMode="External"/><Relationship Id="rId43" Type="http://schemas.openxmlformats.org/officeDocument/2006/relationships/hyperlink" Target="https://podminky.urs.cz/item/CS_URS_2024_01/561121113" TargetMode="External"/><Relationship Id="rId48" Type="http://schemas.openxmlformats.org/officeDocument/2006/relationships/hyperlink" Target="https://podminky.urs.cz/item/CS_URS_2024_01/597361121" TargetMode="External"/><Relationship Id="rId56" Type="http://schemas.openxmlformats.org/officeDocument/2006/relationships/hyperlink" Target="https://podminky.urs.cz/item/CS_URS_2024_01/997221861" TargetMode="External"/><Relationship Id="rId8" Type="http://schemas.openxmlformats.org/officeDocument/2006/relationships/hyperlink" Target="https://podminky.urs.cz/item/CS_URS_2024_01/112155225" TargetMode="External"/><Relationship Id="rId51" Type="http://schemas.openxmlformats.org/officeDocument/2006/relationships/hyperlink" Target="https://podminky.urs.cz/item/CS_URS_2024_01/919121111" TargetMode="External"/><Relationship Id="rId3" Type="http://schemas.openxmlformats.org/officeDocument/2006/relationships/hyperlink" Target="https://podminky.urs.cz/item/CS_URS_2024_01/112101103" TargetMode="External"/><Relationship Id="rId12" Type="http://schemas.openxmlformats.org/officeDocument/2006/relationships/hyperlink" Target="https://podminky.urs.cz/item/CS_URS_2024_01/112251105" TargetMode="External"/><Relationship Id="rId17" Type="http://schemas.openxmlformats.org/officeDocument/2006/relationships/hyperlink" Target="https://podminky.urs.cz/item/CS_URS_2024_01/132212131" TargetMode="External"/><Relationship Id="rId25" Type="http://schemas.openxmlformats.org/officeDocument/2006/relationships/hyperlink" Target="https://podminky.urs.cz/item/CS_URS_2024_01/162301975" TargetMode="External"/><Relationship Id="rId33" Type="http://schemas.openxmlformats.org/officeDocument/2006/relationships/hyperlink" Target="https://podminky.urs.cz/item/CS_URS_2024_01/182351123" TargetMode="External"/><Relationship Id="rId38" Type="http://schemas.openxmlformats.org/officeDocument/2006/relationships/hyperlink" Target="https://podminky.urs.cz/item/CS_URS_2024_01/274313811" TargetMode="External"/><Relationship Id="rId46" Type="http://schemas.openxmlformats.org/officeDocument/2006/relationships/hyperlink" Target="https://podminky.urs.cz/item/CS_URS_2024_01/573231106" TargetMode="External"/><Relationship Id="rId59" Type="http://schemas.openxmlformats.org/officeDocument/2006/relationships/hyperlink" Target="https://podminky.urs.cz/item/CS_URS_2024_01/460671114" TargetMode="External"/><Relationship Id="rId20" Type="http://schemas.openxmlformats.org/officeDocument/2006/relationships/hyperlink" Target="https://podminky.urs.cz/item/CS_URS_2024_01/162201423" TargetMode="External"/><Relationship Id="rId41" Type="http://schemas.openxmlformats.org/officeDocument/2006/relationships/hyperlink" Target="https://podminky.urs.cz/item/CS_URS_2024_01/451561111" TargetMode="External"/><Relationship Id="rId54" Type="http://schemas.openxmlformats.org/officeDocument/2006/relationships/hyperlink" Target="https://podminky.urs.cz/item/CS_URS_2024_01/997221551" TargetMode="External"/><Relationship Id="rId62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112101101" TargetMode="External"/><Relationship Id="rId6" Type="http://schemas.openxmlformats.org/officeDocument/2006/relationships/hyperlink" Target="https://podminky.urs.cz/item/CS_URS_2024_01/112155215" TargetMode="External"/><Relationship Id="rId15" Type="http://schemas.openxmlformats.org/officeDocument/2006/relationships/hyperlink" Target="https://podminky.urs.cz/item/CS_URS_2024_01/121151123" TargetMode="External"/><Relationship Id="rId23" Type="http://schemas.openxmlformats.org/officeDocument/2006/relationships/hyperlink" Target="https://podminky.urs.cz/item/CS_URS_2024_01/162301972" TargetMode="External"/><Relationship Id="rId28" Type="http://schemas.openxmlformats.org/officeDocument/2006/relationships/hyperlink" Target="https://podminky.urs.cz/item/CS_URS_2024_01/171151103" TargetMode="External"/><Relationship Id="rId36" Type="http://schemas.openxmlformats.org/officeDocument/2006/relationships/hyperlink" Target="https://podminky.urs.cz/item/CS_URS_2024_01/184818233" TargetMode="External"/><Relationship Id="rId49" Type="http://schemas.openxmlformats.org/officeDocument/2006/relationships/hyperlink" Target="https://podminky.urs.cz/item/CS_URS_2024_01/912211111" TargetMode="External"/><Relationship Id="rId57" Type="http://schemas.openxmlformats.org/officeDocument/2006/relationships/hyperlink" Target="https://podminky.urs.cz/item/CS_URS_2024_01/997221873" TargetMode="External"/><Relationship Id="rId10" Type="http://schemas.openxmlformats.org/officeDocument/2006/relationships/hyperlink" Target="https://podminky.urs.cz/item/CS_URS_2024_01/112251102" TargetMode="External"/><Relationship Id="rId31" Type="http://schemas.openxmlformats.org/officeDocument/2006/relationships/hyperlink" Target="https://podminky.urs.cz/item/CS_URS_2024_01/181411133" TargetMode="External"/><Relationship Id="rId44" Type="http://schemas.openxmlformats.org/officeDocument/2006/relationships/hyperlink" Target="https://podminky.urs.cz/item/CS_URS_2024_01/564762111" TargetMode="External"/><Relationship Id="rId52" Type="http://schemas.openxmlformats.org/officeDocument/2006/relationships/hyperlink" Target="https://podminky.urs.cz/item/CS_URS_2024_01/935113212" TargetMode="External"/><Relationship Id="rId60" Type="http://schemas.openxmlformats.org/officeDocument/2006/relationships/hyperlink" Target="https://podminky.urs.cz/item/CS_URS_2024_01/460791116" TargetMode="External"/><Relationship Id="rId4" Type="http://schemas.openxmlformats.org/officeDocument/2006/relationships/hyperlink" Target="https://podminky.urs.cz/item/CS_URS_2024_01/112101104" TargetMode="External"/><Relationship Id="rId9" Type="http://schemas.openxmlformats.org/officeDocument/2006/relationships/hyperlink" Target="https://podminky.urs.cz/item/CS_URS_2024_01/112251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1411131" TargetMode="External"/><Relationship Id="rId13" Type="http://schemas.openxmlformats.org/officeDocument/2006/relationships/hyperlink" Target="https://podminky.urs.cz/item/CS_URS_2024_01/184818233" TargetMode="External"/><Relationship Id="rId18" Type="http://schemas.openxmlformats.org/officeDocument/2006/relationships/hyperlink" Target="https://podminky.urs.cz/item/CS_URS_2024_01/997221579" TargetMode="External"/><Relationship Id="rId3" Type="http://schemas.openxmlformats.org/officeDocument/2006/relationships/hyperlink" Target="https://podminky.urs.cz/item/CS_URS_2024_01/132212131" TargetMode="External"/><Relationship Id="rId21" Type="http://schemas.openxmlformats.org/officeDocument/2006/relationships/drawing" Target="../drawings/drawing4.xml"/><Relationship Id="rId7" Type="http://schemas.openxmlformats.org/officeDocument/2006/relationships/hyperlink" Target="https://podminky.urs.cz/item/CS_URS_2024_01/181351113" TargetMode="External"/><Relationship Id="rId12" Type="http://schemas.openxmlformats.org/officeDocument/2006/relationships/hyperlink" Target="https://podminky.urs.cz/item/CS_URS_2024_01/184818232" TargetMode="External"/><Relationship Id="rId17" Type="http://schemas.openxmlformats.org/officeDocument/2006/relationships/hyperlink" Target="https://podminky.urs.cz/item/CS_URS_2024_01/997221571" TargetMode="External"/><Relationship Id="rId2" Type="http://schemas.openxmlformats.org/officeDocument/2006/relationships/hyperlink" Target="https://podminky.urs.cz/item/CS_URS_2024_01/122252205" TargetMode="External"/><Relationship Id="rId16" Type="http://schemas.openxmlformats.org/officeDocument/2006/relationships/hyperlink" Target="https://podminky.urs.cz/item/CS_URS_2024_01/564931512" TargetMode="External"/><Relationship Id="rId20" Type="http://schemas.openxmlformats.org/officeDocument/2006/relationships/hyperlink" Target="https://podminky.urs.cz/item/CS_URS_2024_01/998225111" TargetMode="External"/><Relationship Id="rId1" Type="http://schemas.openxmlformats.org/officeDocument/2006/relationships/hyperlink" Target="https://podminky.urs.cz/item/CS_URS_2024_01/121151123" TargetMode="External"/><Relationship Id="rId6" Type="http://schemas.openxmlformats.org/officeDocument/2006/relationships/hyperlink" Target="https://podminky.urs.cz/item/CS_URS_2024_01/171251201" TargetMode="External"/><Relationship Id="rId11" Type="http://schemas.openxmlformats.org/officeDocument/2006/relationships/hyperlink" Target="https://podminky.urs.cz/item/CS_URS_2024_01/182351123" TargetMode="External"/><Relationship Id="rId5" Type="http://schemas.openxmlformats.org/officeDocument/2006/relationships/hyperlink" Target="https://podminky.urs.cz/item/CS_URS_2024_01/167151111" TargetMode="External"/><Relationship Id="rId15" Type="http://schemas.openxmlformats.org/officeDocument/2006/relationships/hyperlink" Target="https://podminky.urs.cz/item/CS_URS_2024_01/561121114" TargetMode="External"/><Relationship Id="rId10" Type="http://schemas.openxmlformats.org/officeDocument/2006/relationships/hyperlink" Target="https://podminky.urs.cz/item/CS_URS_2024_01/181951112" TargetMode="External"/><Relationship Id="rId19" Type="http://schemas.openxmlformats.org/officeDocument/2006/relationships/hyperlink" Target="https://podminky.urs.cz/item/CS_URS_2024_01/997221873" TargetMode="External"/><Relationship Id="rId4" Type="http://schemas.openxmlformats.org/officeDocument/2006/relationships/hyperlink" Target="https://podminky.urs.cz/item/CS_URS_2024_01/162351104" TargetMode="External"/><Relationship Id="rId9" Type="http://schemas.openxmlformats.org/officeDocument/2006/relationships/hyperlink" Target="https://podminky.urs.cz/item/CS_URS_2024_01/181411133" TargetMode="External"/><Relationship Id="rId14" Type="http://schemas.openxmlformats.org/officeDocument/2006/relationships/hyperlink" Target="https://podminky.urs.cz/item/CS_URS_2024_01/2119711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72002000" TargetMode="External"/><Relationship Id="rId3" Type="http://schemas.openxmlformats.org/officeDocument/2006/relationships/hyperlink" Target="https://podminky.urs.cz/item/CS_URS_2024_01/012103000" TargetMode="External"/><Relationship Id="rId7" Type="http://schemas.openxmlformats.org/officeDocument/2006/relationships/hyperlink" Target="https://podminky.urs.cz/item/CS_URS_2024_01/030001000" TargetMode="External"/><Relationship Id="rId2" Type="http://schemas.openxmlformats.org/officeDocument/2006/relationships/hyperlink" Target="https://podminky.urs.cz/item/CS_URS_2024_01/011403000" TargetMode="External"/><Relationship Id="rId1" Type="http://schemas.openxmlformats.org/officeDocument/2006/relationships/hyperlink" Target="https://podminky.urs.cz/item/CS_URS_2024_01/011324000" TargetMode="External"/><Relationship Id="rId6" Type="http://schemas.openxmlformats.org/officeDocument/2006/relationships/hyperlink" Target="https://podminky.urs.cz/item/CS_URS_2024_01/013254000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s://podminky.urs.cz/item/CS_URS_2024_01/012303000" TargetMode="External"/><Relationship Id="rId10" Type="http://schemas.openxmlformats.org/officeDocument/2006/relationships/hyperlink" Target="https://podminky.urs.cz/item/CS_URS_2024_01/094002000" TargetMode="External"/><Relationship Id="rId4" Type="http://schemas.openxmlformats.org/officeDocument/2006/relationships/hyperlink" Target="https://podminky.urs.cz/item/CS_URS_2024_01/012203000" TargetMode="External"/><Relationship Id="rId9" Type="http://schemas.openxmlformats.org/officeDocument/2006/relationships/hyperlink" Target="https://podminky.urs.cz/item/CS_URS_2024_01/09150400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43002000" TargetMode="External"/><Relationship Id="rId3" Type="http://schemas.openxmlformats.org/officeDocument/2006/relationships/hyperlink" Target="https://podminky.urs.cz/item/CS_URS_2024_01/012203000" TargetMode="External"/><Relationship Id="rId7" Type="http://schemas.openxmlformats.org/officeDocument/2006/relationships/hyperlink" Target="https://podminky.urs.cz/item/CS_URS_2024_01/041903000" TargetMode="External"/><Relationship Id="rId12" Type="http://schemas.openxmlformats.org/officeDocument/2006/relationships/drawing" Target="../drawings/drawing6.xml"/><Relationship Id="rId2" Type="http://schemas.openxmlformats.org/officeDocument/2006/relationships/hyperlink" Target="https://podminky.urs.cz/item/CS_URS_2024_01/012103000" TargetMode="External"/><Relationship Id="rId1" Type="http://schemas.openxmlformats.org/officeDocument/2006/relationships/hyperlink" Target="https://podminky.urs.cz/item/CS_URS_2024_01/011324000" TargetMode="External"/><Relationship Id="rId6" Type="http://schemas.openxmlformats.org/officeDocument/2006/relationships/hyperlink" Target="https://podminky.urs.cz/item/CS_URS_2024_01/030001000" TargetMode="External"/><Relationship Id="rId11" Type="http://schemas.openxmlformats.org/officeDocument/2006/relationships/hyperlink" Target="https://podminky.urs.cz/item/CS_URS_2024_01/091504000" TargetMode="External"/><Relationship Id="rId5" Type="http://schemas.openxmlformats.org/officeDocument/2006/relationships/hyperlink" Target="https://podminky.urs.cz/item/CS_URS_2024_01/013254000" TargetMode="External"/><Relationship Id="rId10" Type="http://schemas.openxmlformats.org/officeDocument/2006/relationships/hyperlink" Target="https://podminky.urs.cz/item/CS_URS_2024_01/049103000" TargetMode="External"/><Relationship Id="rId4" Type="http://schemas.openxmlformats.org/officeDocument/2006/relationships/hyperlink" Target="https://podminky.urs.cz/item/CS_URS_2024_01/012303000" TargetMode="External"/><Relationship Id="rId9" Type="http://schemas.openxmlformats.org/officeDocument/2006/relationships/hyperlink" Target="https://podminky.urs.cz/item/CS_URS_2024_01/072002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ht="36.950000000000003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81"/>
      <c r="BG2" s="281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G4" s="23" t="s">
        <v>12</v>
      </c>
      <c r="BS4" s="17" t="s">
        <v>13</v>
      </c>
    </row>
    <row r="5" spans="1:74" ht="12" customHeight="1">
      <c r="B5" s="20"/>
      <c r="D5" s="24" t="s">
        <v>14</v>
      </c>
      <c r="K5" s="254" t="s">
        <v>15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R5" s="20"/>
      <c r="BG5" s="251" t="s">
        <v>16</v>
      </c>
      <c r="BS5" s="17" t="s">
        <v>7</v>
      </c>
    </row>
    <row r="6" spans="1:74" ht="36.950000000000003" customHeight="1">
      <c r="B6" s="20"/>
      <c r="D6" s="26" t="s">
        <v>17</v>
      </c>
      <c r="K6" s="255" t="s">
        <v>18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R6" s="20"/>
      <c r="BG6" s="252"/>
      <c r="BS6" s="17" t="s">
        <v>7</v>
      </c>
    </row>
    <row r="7" spans="1:74" ht="12" customHeight="1">
      <c r="B7" s="20"/>
      <c r="D7" s="27" t="s">
        <v>19</v>
      </c>
      <c r="K7" s="25" t="s">
        <v>20</v>
      </c>
      <c r="AK7" s="27" t="s">
        <v>21</v>
      </c>
      <c r="AN7" s="25" t="s">
        <v>20</v>
      </c>
      <c r="AR7" s="20"/>
      <c r="BG7" s="252"/>
      <c r="BS7" s="17" t="s">
        <v>7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G8" s="252"/>
      <c r="BS8" s="17" t="s">
        <v>7</v>
      </c>
    </row>
    <row r="9" spans="1:74" ht="14.45" customHeight="1">
      <c r="B9" s="20"/>
      <c r="AR9" s="20"/>
      <c r="BG9" s="252"/>
      <c r="BS9" s="17" t="s">
        <v>7</v>
      </c>
    </row>
    <row r="10" spans="1:74" ht="12" customHeight="1">
      <c r="B10" s="20"/>
      <c r="D10" s="27" t="s">
        <v>26</v>
      </c>
      <c r="AK10" s="27" t="s">
        <v>27</v>
      </c>
      <c r="AN10" s="25" t="s">
        <v>28</v>
      </c>
      <c r="AR10" s="20"/>
      <c r="BG10" s="252"/>
      <c r="BS10" s="17" t="s">
        <v>7</v>
      </c>
    </row>
    <row r="11" spans="1:74" ht="18.399999999999999" customHeight="1">
      <c r="B11" s="20"/>
      <c r="E11" s="25" t="s">
        <v>29</v>
      </c>
      <c r="AK11" s="27" t="s">
        <v>30</v>
      </c>
      <c r="AN11" s="25" t="s">
        <v>20</v>
      </c>
      <c r="AR11" s="20"/>
      <c r="BG11" s="252"/>
      <c r="BS11" s="17" t="s">
        <v>7</v>
      </c>
    </row>
    <row r="12" spans="1:74" ht="6.95" customHeight="1">
      <c r="B12" s="20"/>
      <c r="AR12" s="20"/>
      <c r="BG12" s="252"/>
      <c r="BS12" s="17" t="s">
        <v>7</v>
      </c>
    </row>
    <row r="13" spans="1:74" ht="12" customHeight="1">
      <c r="B13" s="20"/>
      <c r="D13" s="27" t="s">
        <v>31</v>
      </c>
      <c r="AK13" s="27" t="s">
        <v>27</v>
      </c>
      <c r="AN13" s="29" t="s">
        <v>32</v>
      </c>
      <c r="AR13" s="20"/>
      <c r="BG13" s="252"/>
      <c r="BS13" s="17" t="s">
        <v>7</v>
      </c>
    </row>
    <row r="14" spans="1:74">
      <c r="B14" s="20"/>
      <c r="E14" s="256" t="s">
        <v>32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7" t="s">
        <v>30</v>
      </c>
      <c r="AN14" s="29" t="s">
        <v>32</v>
      </c>
      <c r="AR14" s="20"/>
      <c r="BG14" s="252"/>
      <c r="BS14" s="17" t="s">
        <v>7</v>
      </c>
    </row>
    <row r="15" spans="1:74" ht="6.95" customHeight="1">
      <c r="B15" s="20"/>
      <c r="AR15" s="20"/>
      <c r="BG15" s="252"/>
      <c r="BS15" s="17" t="s">
        <v>4</v>
      </c>
    </row>
    <row r="16" spans="1:74" ht="12" customHeight="1">
      <c r="B16" s="20"/>
      <c r="D16" s="27" t="s">
        <v>33</v>
      </c>
      <c r="AK16" s="27" t="s">
        <v>27</v>
      </c>
      <c r="AN16" s="25" t="s">
        <v>34</v>
      </c>
      <c r="AR16" s="20"/>
      <c r="BG16" s="252"/>
      <c r="BS16" s="17" t="s">
        <v>4</v>
      </c>
    </row>
    <row r="17" spans="2:71" ht="18.399999999999999" customHeight="1">
      <c r="B17" s="20"/>
      <c r="E17" s="25" t="s">
        <v>35</v>
      </c>
      <c r="AK17" s="27" t="s">
        <v>30</v>
      </c>
      <c r="AN17" s="25" t="s">
        <v>36</v>
      </c>
      <c r="AR17" s="20"/>
      <c r="BG17" s="252"/>
      <c r="BS17" s="17" t="s">
        <v>5</v>
      </c>
    </row>
    <row r="18" spans="2:71" ht="6.95" customHeight="1">
      <c r="B18" s="20"/>
      <c r="AR18" s="20"/>
      <c r="BG18" s="252"/>
      <c r="BS18" s="17" t="s">
        <v>7</v>
      </c>
    </row>
    <row r="19" spans="2:71" ht="12" customHeight="1">
      <c r="B19" s="20"/>
      <c r="D19" s="27" t="s">
        <v>37</v>
      </c>
      <c r="AK19" s="27" t="s">
        <v>27</v>
      </c>
      <c r="AN19" s="25" t="s">
        <v>34</v>
      </c>
      <c r="AR19" s="20"/>
      <c r="BG19" s="252"/>
      <c r="BS19" s="17" t="s">
        <v>7</v>
      </c>
    </row>
    <row r="20" spans="2:71" ht="18.399999999999999" customHeight="1">
      <c r="B20" s="20"/>
      <c r="E20" s="25" t="s">
        <v>35</v>
      </c>
      <c r="AK20" s="27" t="s">
        <v>30</v>
      </c>
      <c r="AN20" s="25" t="s">
        <v>36</v>
      </c>
      <c r="AR20" s="20"/>
      <c r="BG20" s="252"/>
      <c r="BS20" s="17" t="s">
        <v>5</v>
      </c>
    </row>
    <row r="21" spans="2:71" ht="6.95" customHeight="1">
      <c r="B21" s="20"/>
      <c r="AR21" s="20"/>
      <c r="BG21" s="252"/>
    </row>
    <row r="22" spans="2:71" ht="12" customHeight="1">
      <c r="B22" s="20"/>
      <c r="D22" s="27" t="s">
        <v>38</v>
      </c>
      <c r="AR22" s="20"/>
      <c r="BG22" s="252"/>
    </row>
    <row r="23" spans="2:71" ht="47.25" customHeight="1">
      <c r="B23" s="20"/>
      <c r="E23" s="258" t="s">
        <v>39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R23" s="20"/>
      <c r="BG23" s="252"/>
    </row>
    <row r="24" spans="2:71" ht="6.95" customHeight="1">
      <c r="B24" s="20"/>
      <c r="AR24" s="20"/>
      <c r="BG24" s="25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G25" s="252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9">
        <f>ROUND(AG54,2)</f>
        <v>0</v>
      </c>
      <c r="AL26" s="260"/>
      <c r="AM26" s="260"/>
      <c r="AN26" s="260"/>
      <c r="AO26" s="260"/>
      <c r="AR26" s="32"/>
      <c r="BG26" s="252"/>
    </row>
    <row r="27" spans="2:71" s="1" customFormat="1" ht="6.95" customHeight="1">
      <c r="B27" s="32"/>
      <c r="AR27" s="32"/>
      <c r="BG27" s="252"/>
    </row>
    <row r="28" spans="2:71" s="1" customFormat="1">
      <c r="B28" s="32"/>
      <c r="L28" s="261" t="s">
        <v>41</v>
      </c>
      <c r="M28" s="261"/>
      <c r="N28" s="261"/>
      <c r="O28" s="261"/>
      <c r="P28" s="261"/>
      <c r="W28" s="261" t="s">
        <v>42</v>
      </c>
      <c r="X28" s="261"/>
      <c r="Y28" s="261"/>
      <c r="Z28" s="261"/>
      <c r="AA28" s="261"/>
      <c r="AB28" s="261"/>
      <c r="AC28" s="261"/>
      <c r="AD28" s="261"/>
      <c r="AE28" s="261"/>
      <c r="AK28" s="261" t="s">
        <v>43</v>
      </c>
      <c r="AL28" s="261"/>
      <c r="AM28" s="261"/>
      <c r="AN28" s="261"/>
      <c r="AO28" s="261"/>
      <c r="AR28" s="32"/>
      <c r="BG28" s="252"/>
    </row>
    <row r="29" spans="2:71" s="2" customFormat="1" ht="14.45" customHeight="1">
      <c r="B29" s="36"/>
      <c r="D29" s="27" t="s">
        <v>44</v>
      </c>
      <c r="F29" s="27" t="s">
        <v>45</v>
      </c>
      <c r="L29" s="264">
        <v>0.21</v>
      </c>
      <c r="M29" s="263"/>
      <c r="N29" s="263"/>
      <c r="O29" s="263"/>
      <c r="P29" s="263"/>
      <c r="W29" s="262">
        <f>ROUND(BB54, 2)</f>
        <v>0</v>
      </c>
      <c r="X29" s="263"/>
      <c r="Y29" s="263"/>
      <c r="Z29" s="263"/>
      <c r="AA29" s="263"/>
      <c r="AB29" s="263"/>
      <c r="AC29" s="263"/>
      <c r="AD29" s="263"/>
      <c r="AE29" s="263"/>
      <c r="AK29" s="262">
        <f>ROUND(AX54, 2)</f>
        <v>0</v>
      </c>
      <c r="AL29" s="263"/>
      <c r="AM29" s="263"/>
      <c r="AN29" s="263"/>
      <c r="AO29" s="263"/>
      <c r="AR29" s="36"/>
      <c r="BG29" s="253"/>
    </row>
    <row r="30" spans="2:71" s="2" customFormat="1" ht="14.45" customHeight="1">
      <c r="B30" s="36"/>
      <c r="F30" s="27" t="s">
        <v>46</v>
      </c>
      <c r="L30" s="264">
        <v>0.12</v>
      </c>
      <c r="M30" s="263"/>
      <c r="N30" s="263"/>
      <c r="O30" s="263"/>
      <c r="P30" s="263"/>
      <c r="W30" s="262">
        <f>ROUND(BC54, 2)</f>
        <v>0</v>
      </c>
      <c r="X30" s="263"/>
      <c r="Y30" s="263"/>
      <c r="Z30" s="263"/>
      <c r="AA30" s="263"/>
      <c r="AB30" s="263"/>
      <c r="AC30" s="263"/>
      <c r="AD30" s="263"/>
      <c r="AE30" s="263"/>
      <c r="AK30" s="262">
        <f>ROUND(AY54, 2)</f>
        <v>0</v>
      </c>
      <c r="AL30" s="263"/>
      <c r="AM30" s="263"/>
      <c r="AN30" s="263"/>
      <c r="AO30" s="263"/>
      <c r="AR30" s="36"/>
      <c r="BG30" s="253"/>
    </row>
    <row r="31" spans="2:71" s="2" customFormat="1" ht="14.45" hidden="1" customHeight="1">
      <c r="B31" s="36"/>
      <c r="F31" s="27" t="s">
        <v>47</v>
      </c>
      <c r="L31" s="264">
        <v>0.21</v>
      </c>
      <c r="M31" s="263"/>
      <c r="N31" s="263"/>
      <c r="O31" s="263"/>
      <c r="P31" s="263"/>
      <c r="W31" s="262">
        <f>ROUND(BD54, 2)</f>
        <v>0</v>
      </c>
      <c r="X31" s="263"/>
      <c r="Y31" s="263"/>
      <c r="Z31" s="263"/>
      <c r="AA31" s="263"/>
      <c r="AB31" s="263"/>
      <c r="AC31" s="263"/>
      <c r="AD31" s="263"/>
      <c r="AE31" s="263"/>
      <c r="AK31" s="262">
        <v>0</v>
      </c>
      <c r="AL31" s="263"/>
      <c r="AM31" s="263"/>
      <c r="AN31" s="263"/>
      <c r="AO31" s="263"/>
      <c r="AR31" s="36"/>
      <c r="BG31" s="253"/>
    </row>
    <row r="32" spans="2:71" s="2" customFormat="1" ht="14.45" hidden="1" customHeight="1">
      <c r="B32" s="36"/>
      <c r="F32" s="27" t="s">
        <v>48</v>
      </c>
      <c r="L32" s="264">
        <v>0.12</v>
      </c>
      <c r="M32" s="263"/>
      <c r="N32" s="263"/>
      <c r="O32" s="263"/>
      <c r="P32" s="263"/>
      <c r="W32" s="262">
        <f>ROUND(BE54, 2)</f>
        <v>0</v>
      </c>
      <c r="X32" s="263"/>
      <c r="Y32" s="263"/>
      <c r="Z32" s="263"/>
      <c r="AA32" s="263"/>
      <c r="AB32" s="263"/>
      <c r="AC32" s="263"/>
      <c r="AD32" s="263"/>
      <c r="AE32" s="263"/>
      <c r="AK32" s="262">
        <v>0</v>
      </c>
      <c r="AL32" s="263"/>
      <c r="AM32" s="263"/>
      <c r="AN32" s="263"/>
      <c r="AO32" s="263"/>
      <c r="AR32" s="36"/>
      <c r="BG32" s="253"/>
    </row>
    <row r="33" spans="2:44" s="2" customFormat="1" ht="14.45" hidden="1" customHeight="1">
      <c r="B33" s="36"/>
      <c r="F33" s="27" t="s">
        <v>49</v>
      </c>
      <c r="L33" s="264">
        <v>0</v>
      </c>
      <c r="M33" s="263"/>
      <c r="N33" s="263"/>
      <c r="O33" s="263"/>
      <c r="P33" s="263"/>
      <c r="W33" s="262">
        <f>ROUND(BF54, 2)</f>
        <v>0</v>
      </c>
      <c r="X33" s="263"/>
      <c r="Y33" s="263"/>
      <c r="Z33" s="263"/>
      <c r="AA33" s="263"/>
      <c r="AB33" s="263"/>
      <c r="AC33" s="263"/>
      <c r="AD33" s="263"/>
      <c r="AE33" s="263"/>
      <c r="AK33" s="262">
        <v>0</v>
      </c>
      <c r="AL33" s="263"/>
      <c r="AM33" s="263"/>
      <c r="AN33" s="263"/>
      <c r="AO33" s="263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268" t="s">
        <v>52</v>
      </c>
      <c r="Y35" s="266"/>
      <c r="Z35" s="266"/>
      <c r="AA35" s="266"/>
      <c r="AB35" s="266"/>
      <c r="AC35" s="39"/>
      <c r="AD35" s="39"/>
      <c r="AE35" s="39"/>
      <c r="AF35" s="39"/>
      <c r="AG35" s="39"/>
      <c r="AH35" s="39"/>
      <c r="AI35" s="39"/>
      <c r="AJ35" s="39"/>
      <c r="AK35" s="265">
        <f>SUM(AK26:AK33)</f>
        <v>0</v>
      </c>
      <c r="AL35" s="266"/>
      <c r="AM35" s="266"/>
      <c r="AN35" s="266"/>
      <c r="AO35" s="267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53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14</v>
      </c>
      <c r="L44" s="3" t="str">
        <f>K5</f>
        <v>181/2022</v>
      </c>
      <c r="AR44" s="45"/>
    </row>
    <row r="45" spans="2:44" s="4" customFormat="1" ht="36.950000000000003" customHeight="1">
      <c r="B45" s="46"/>
      <c r="C45" s="47" t="s">
        <v>17</v>
      </c>
      <c r="L45" s="233" t="str">
        <f>K6</f>
        <v>Polní cesta VPC 8R a DPC 22 v k. ú. Kostelní</v>
      </c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22</v>
      </c>
      <c r="L47" s="48" t="str">
        <f>IF(K8="","",K8)</f>
        <v>k. ú. Kostelní</v>
      </c>
      <c r="AI47" s="27" t="s">
        <v>24</v>
      </c>
      <c r="AM47" s="235" t="str">
        <f>IF(AN8= "","",AN8)</f>
        <v>31.1.2024</v>
      </c>
      <c r="AN47" s="235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26</v>
      </c>
      <c r="L49" s="3" t="str">
        <f>IF(E11= "","",E11)</f>
        <v>ČR - SPÚ - KPÚ pro KVK, Pobočka Karlovy Vary</v>
      </c>
      <c r="AI49" s="27" t="s">
        <v>33</v>
      </c>
      <c r="AM49" s="236" t="str">
        <f>IF(E17="","",E17)</f>
        <v>GEOREAL spol. s r.o.</v>
      </c>
      <c r="AN49" s="237"/>
      <c r="AO49" s="237"/>
      <c r="AP49" s="237"/>
      <c r="AR49" s="32"/>
      <c r="AS49" s="238" t="s">
        <v>54</v>
      </c>
      <c r="AT49" s="239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1"/>
    </row>
    <row r="50" spans="1:91" s="1" customFormat="1" ht="15.2" customHeight="1">
      <c r="B50" s="32"/>
      <c r="C50" s="27" t="s">
        <v>31</v>
      </c>
      <c r="L50" s="3" t="str">
        <f>IF(E14= "Vyplň údaj","",E14)</f>
        <v/>
      </c>
      <c r="AI50" s="27" t="s">
        <v>37</v>
      </c>
      <c r="AM50" s="236" t="str">
        <f>IF(E20="","",E20)</f>
        <v>GEOREAL spol. s r.o.</v>
      </c>
      <c r="AN50" s="237"/>
      <c r="AO50" s="237"/>
      <c r="AP50" s="237"/>
      <c r="AR50" s="32"/>
      <c r="AS50" s="240"/>
      <c r="AT50" s="241"/>
      <c r="BF50" s="53"/>
    </row>
    <row r="51" spans="1:91" s="1" customFormat="1" ht="10.9" customHeight="1">
      <c r="B51" s="32"/>
      <c r="AR51" s="32"/>
      <c r="AS51" s="240"/>
      <c r="AT51" s="241"/>
      <c r="BF51" s="53"/>
    </row>
    <row r="52" spans="1:91" s="1" customFormat="1" ht="29.25" customHeight="1">
      <c r="B52" s="32"/>
      <c r="C52" s="242" t="s">
        <v>55</v>
      </c>
      <c r="D52" s="243"/>
      <c r="E52" s="243"/>
      <c r="F52" s="243"/>
      <c r="G52" s="243"/>
      <c r="H52" s="54"/>
      <c r="I52" s="245" t="s">
        <v>56</v>
      </c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4" t="s">
        <v>57</v>
      </c>
      <c r="AH52" s="243"/>
      <c r="AI52" s="243"/>
      <c r="AJ52" s="243"/>
      <c r="AK52" s="243"/>
      <c r="AL52" s="243"/>
      <c r="AM52" s="243"/>
      <c r="AN52" s="245" t="s">
        <v>58</v>
      </c>
      <c r="AO52" s="243"/>
      <c r="AP52" s="243"/>
      <c r="AQ52" s="55" t="s">
        <v>59</v>
      </c>
      <c r="AR52" s="32"/>
      <c r="AS52" s="56" t="s">
        <v>60</v>
      </c>
      <c r="AT52" s="57" t="s">
        <v>61</v>
      </c>
      <c r="AU52" s="57" t="s">
        <v>62</v>
      </c>
      <c r="AV52" s="57" t="s">
        <v>63</v>
      </c>
      <c r="AW52" s="57" t="s">
        <v>64</v>
      </c>
      <c r="AX52" s="57" t="s">
        <v>65</v>
      </c>
      <c r="AY52" s="57" t="s">
        <v>66</v>
      </c>
      <c r="AZ52" s="57" t="s">
        <v>67</v>
      </c>
      <c r="BA52" s="57" t="s">
        <v>68</v>
      </c>
      <c r="BB52" s="57" t="s">
        <v>69</v>
      </c>
      <c r="BC52" s="57" t="s">
        <v>70</v>
      </c>
      <c r="BD52" s="57" t="s">
        <v>71</v>
      </c>
      <c r="BE52" s="57" t="s">
        <v>72</v>
      </c>
      <c r="BF52" s="58" t="s">
        <v>73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1"/>
    </row>
    <row r="54" spans="1:91" s="5" customFormat="1" ht="32.450000000000003" customHeight="1">
      <c r="B54" s="60"/>
      <c r="C54" s="61" t="s">
        <v>74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49">
        <f>ROUND(SUM(AG55:AG59),2)</f>
        <v>0</v>
      </c>
      <c r="AH54" s="249"/>
      <c r="AI54" s="249"/>
      <c r="AJ54" s="249"/>
      <c r="AK54" s="249"/>
      <c r="AL54" s="249"/>
      <c r="AM54" s="249"/>
      <c r="AN54" s="250">
        <f>SUM(AG54,AV54)</f>
        <v>0</v>
      </c>
      <c r="AO54" s="250"/>
      <c r="AP54" s="250"/>
      <c r="AQ54" s="64" t="s">
        <v>20</v>
      </c>
      <c r="AR54" s="60"/>
      <c r="AS54" s="65">
        <f>ROUND(SUM(AS55:AS59),2)</f>
        <v>0</v>
      </c>
      <c r="AT54" s="66">
        <f>ROUND(SUM(AT55:AT59),2)</f>
        <v>0</v>
      </c>
      <c r="AU54" s="67">
        <f>ROUND(SUM(AU55:AU59),2)</f>
        <v>0</v>
      </c>
      <c r="AV54" s="67">
        <f>ROUND(SUM(AX54:AY54),2)</f>
        <v>0</v>
      </c>
      <c r="AW54" s="68">
        <f>ROUND(SUM(AW55:AW59),5)</f>
        <v>0</v>
      </c>
      <c r="AX54" s="67">
        <f>ROUND(BB54*L29,2)</f>
        <v>0</v>
      </c>
      <c r="AY54" s="67">
        <f>ROUND(BC54*L30,2)</f>
        <v>0</v>
      </c>
      <c r="AZ54" s="67">
        <f>ROUND(BD54*L29,2)</f>
        <v>0</v>
      </c>
      <c r="BA54" s="67">
        <f>ROUND(BE54*L30,2)</f>
        <v>0</v>
      </c>
      <c r="BB54" s="67">
        <f>ROUND(SUM(BB55:BB59),2)</f>
        <v>0</v>
      </c>
      <c r="BC54" s="67">
        <f>ROUND(SUM(BC55:BC59),2)</f>
        <v>0</v>
      </c>
      <c r="BD54" s="67">
        <f>ROUND(SUM(BD55:BD59),2)</f>
        <v>0</v>
      </c>
      <c r="BE54" s="67">
        <f>ROUND(SUM(BE55:BE59),2)</f>
        <v>0</v>
      </c>
      <c r="BF54" s="69">
        <f>ROUND(SUM(BF55:BF59),2)</f>
        <v>0</v>
      </c>
      <c r="BS54" s="70" t="s">
        <v>75</v>
      </c>
      <c r="BT54" s="70" t="s">
        <v>76</v>
      </c>
      <c r="BU54" s="71" t="s">
        <v>77</v>
      </c>
      <c r="BV54" s="70" t="s">
        <v>78</v>
      </c>
      <c r="BW54" s="70" t="s">
        <v>6</v>
      </c>
      <c r="BX54" s="70" t="s">
        <v>79</v>
      </c>
      <c r="CL54" s="70" t="s">
        <v>20</v>
      </c>
    </row>
    <row r="55" spans="1:91" s="6" customFormat="1" ht="16.5" customHeight="1">
      <c r="A55" s="72" t="s">
        <v>80</v>
      </c>
      <c r="B55" s="73"/>
      <c r="C55" s="74"/>
      <c r="D55" s="246" t="s">
        <v>81</v>
      </c>
      <c r="E55" s="246"/>
      <c r="F55" s="246"/>
      <c r="G55" s="246"/>
      <c r="H55" s="246"/>
      <c r="I55" s="75"/>
      <c r="J55" s="246" t="s">
        <v>82</v>
      </c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47">
        <f>'SO 01 - Tůň'!K32</f>
        <v>0</v>
      </c>
      <c r="AH55" s="248"/>
      <c r="AI55" s="248"/>
      <c r="AJ55" s="248"/>
      <c r="AK55" s="248"/>
      <c r="AL55" s="248"/>
      <c r="AM55" s="248"/>
      <c r="AN55" s="247">
        <f>SUM(AG55,AV55)</f>
        <v>0</v>
      </c>
      <c r="AO55" s="248"/>
      <c r="AP55" s="248"/>
      <c r="AQ55" s="76" t="s">
        <v>83</v>
      </c>
      <c r="AR55" s="73"/>
      <c r="AS55" s="77">
        <f>'SO 01 - Tůň'!K30</f>
        <v>0</v>
      </c>
      <c r="AT55" s="78">
        <f>'SO 01 - Tůň'!K31</f>
        <v>0</v>
      </c>
      <c r="AU55" s="78">
        <v>0</v>
      </c>
      <c r="AV55" s="78">
        <f>ROUND(SUM(AX55:AY55),2)</f>
        <v>0</v>
      </c>
      <c r="AW55" s="79">
        <f>'SO 01 - Tůň'!T84</f>
        <v>0</v>
      </c>
      <c r="AX55" s="78">
        <f>'SO 01 - Tůň'!K35</f>
        <v>0</v>
      </c>
      <c r="AY55" s="78">
        <f>'SO 01 - Tůň'!K36</f>
        <v>0</v>
      </c>
      <c r="AZ55" s="78">
        <f>'SO 01 - Tůň'!K37</f>
        <v>0</v>
      </c>
      <c r="BA55" s="78">
        <f>'SO 01 - Tůň'!K38</f>
        <v>0</v>
      </c>
      <c r="BB55" s="78">
        <f>'SO 01 - Tůň'!F35</f>
        <v>0</v>
      </c>
      <c r="BC55" s="78">
        <f>'SO 01 - Tůň'!F36</f>
        <v>0</v>
      </c>
      <c r="BD55" s="78">
        <f>'SO 01 - Tůň'!F37</f>
        <v>0</v>
      </c>
      <c r="BE55" s="78">
        <f>'SO 01 - Tůň'!F38</f>
        <v>0</v>
      </c>
      <c r="BF55" s="80">
        <f>'SO 01 - Tůň'!F39</f>
        <v>0</v>
      </c>
      <c r="BT55" s="81" t="s">
        <v>84</v>
      </c>
      <c r="BV55" s="81" t="s">
        <v>78</v>
      </c>
      <c r="BW55" s="81" t="s">
        <v>85</v>
      </c>
      <c r="BX55" s="81" t="s">
        <v>6</v>
      </c>
      <c r="CL55" s="81" t="s">
        <v>20</v>
      </c>
      <c r="CM55" s="81" t="s">
        <v>86</v>
      </c>
    </row>
    <row r="56" spans="1:91" s="6" customFormat="1" ht="16.5" customHeight="1">
      <c r="A56" s="72" t="s">
        <v>80</v>
      </c>
      <c r="B56" s="73"/>
      <c r="C56" s="74"/>
      <c r="D56" s="246" t="s">
        <v>87</v>
      </c>
      <c r="E56" s="246"/>
      <c r="F56" s="246"/>
      <c r="G56" s="246"/>
      <c r="H56" s="246"/>
      <c r="I56" s="75"/>
      <c r="J56" s="246" t="s">
        <v>88</v>
      </c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47">
        <f>'SO 101 - VPC 8R'!K32</f>
        <v>0</v>
      </c>
      <c r="AH56" s="248"/>
      <c r="AI56" s="248"/>
      <c r="AJ56" s="248"/>
      <c r="AK56" s="248"/>
      <c r="AL56" s="248"/>
      <c r="AM56" s="248"/>
      <c r="AN56" s="247">
        <f>SUM(AG56,AV56)</f>
        <v>0</v>
      </c>
      <c r="AO56" s="248"/>
      <c r="AP56" s="248"/>
      <c r="AQ56" s="76" t="s">
        <v>83</v>
      </c>
      <c r="AR56" s="73"/>
      <c r="AS56" s="77">
        <f>'SO 101 - VPC 8R'!K30</f>
        <v>0</v>
      </c>
      <c r="AT56" s="78">
        <f>'SO 101 - VPC 8R'!K31</f>
        <v>0</v>
      </c>
      <c r="AU56" s="78">
        <v>0</v>
      </c>
      <c r="AV56" s="78">
        <f>ROUND(SUM(AX56:AY56),2)</f>
        <v>0</v>
      </c>
      <c r="AW56" s="79">
        <f>'SO 101 - VPC 8R'!T91</f>
        <v>0</v>
      </c>
      <c r="AX56" s="78">
        <f>'SO 101 - VPC 8R'!K35</f>
        <v>0</v>
      </c>
      <c r="AY56" s="78">
        <f>'SO 101 - VPC 8R'!K36</f>
        <v>0</v>
      </c>
      <c r="AZ56" s="78">
        <f>'SO 101 - VPC 8R'!K37</f>
        <v>0</v>
      </c>
      <c r="BA56" s="78">
        <f>'SO 101 - VPC 8R'!K38</f>
        <v>0</v>
      </c>
      <c r="BB56" s="78">
        <f>'SO 101 - VPC 8R'!F35</f>
        <v>0</v>
      </c>
      <c r="BC56" s="78">
        <f>'SO 101 - VPC 8R'!F36</f>
        <v>0</v>
      </c>
      <c r="BD56" s="78">
        <f>'SO 101 - VPC 8R'!F37</f>
        <v>0</v>
      </c>
      <c r="BE56" s="78">
        <f>'SO 101 - VPC 8R'!F38</f>
        <v>0</v>
      </c>
      <c r="BF56" s="80">
        <f>'SO 101 - VPC 8R'!F39</f>
        <v>0</v>
      </c>
      <c r="BT56" s="81" t="s">
        <v>84</v>
      </c>
      <c r="BV56" s="81" t="s">
        <v>78</v>
      </c>
      <c r="BW56" s="81" t="s">
        <v>89</v>
      </c>
      <c r="BX56" s="81" t="s">
        <v>6</v>
      </c>
      <c r="CL56" s="81" t="s">
        <v>20</v>
      </c>
      <c r="CM56" s="81" t="s">
        <v>86</v>
      </c>
    </row>
    <row r="57" spans="1:91" s="6" customFormat="1" ht="16.5" customHeight="1">
      <c r="A57" s="72" t="s">
        <v>80</v>
      </c>
      <c r="B57" s="73"/>
      <c r="C57" s="74"/>
      <c r="D57" s="246" t="s">
        <v>90</v>
      </c>
      <c r="E57" s="246"/>
      <c r="F57" s="246"/>
      <c r="G57" s="246"/>
      <c r="H57" s="246"/>
      <c r="I57" s="75"/>
      <c r="J57" s="246" t="s">
        <v>91</v>
      </c>
      <c r="K57" s="246"/>
      <c r="L57" s="246"/>
      <c r="M57" s="246"/>
      <c r="N57" s="246"/>
      <c r="O57" s="246"/>
      <c r="P57" s="246"/>
      <c r="Q57" s="246"/>
      <c r="R57" s="246"/>
      <c r="S57" s="246"/>
      <c r="T57" s="246"/>
      <c r="U57" s="246"/>
      <c r="V57" s="246"/>
      <c r="W57" s="246"/>
      <c r="X57" s="246"/>
      <c r="Y57" s="246"/>
      <c r="Z57" s="246"/>
      <c r="AA57" s="246"/>
      <c r="AB57" s="246"/>
      <c r="AC57" s="246"/>
      <c r="AD57" s="246"/>
      <c r="AE57" s="246"/>
      <c r="AF57" s="246"/>
      <c r="AG57" s="247">
        <f>'SO 102 - DPC 22'!K32</f>
        <v>0</v>
      </c>
      <c r="AH57" s="248"/>
      <c r="AI57" s="248"/>
      <c r="AJ57" s="248"/>
      <c r="AK57" s="248"/>
      <c r="AL57" s="248"/>
      <c r="AM57" s="248"/>
      <c r="AN57" s="247">
        <f>SUM(AG57,AV57)</f>
        <v>0</v>
      </c>
      <c r="AO57" s="248"/>
      <c r="AP57" s="248"/>
      <c r="AQ57" s="76" t="s">
        <v>83</v>
      </c>
      <c r="AR57" s="73"/>
      <c r="AS57" s="77">
        <f>'SO 102 - DPC 22'!K30</f>
        <v>0</v>
      </c>
      <c r="AT57" s="78">
        <f>'SO 102 - DPC 22'!K31</f>
        <v>0</v>
      </c>
      <c r="AU57" s="78">
        <v>0</v>
      </c>
      <c r="AV57" s="78">
        <f>ROUND(SUM(AX57:AY57),2)</f>
        <v>0</v>
      </c>
      <c r="AW57" s="79">
        <f>'SO 102 - DPC 22'!T87</f>
        <v>0</v>
      </c>
      <c r="AX57" s="78">
        <f>'SO 102 - DPC 22'!K35</f>
        <v>0</v>
      </c>
      <c r="AY57" s="78">
        <f>'SO 102 - DPC 22'!K36</f>
        <v>0</v>
      </c>
      <c r="AZ57" s="78">
        <f>'SO 102 - DPC 22'!K37</f>
        <v>0</v>
      </c>
      <c r="BA57" s="78">
        <f>'SO 102 - DPC 22'!K38</f>
        <v>0</v>
      </c>
      <c r="BB57" s="78">
        <f>'SO 102 - DPC 22'!F35</f>
        <v>0</v>
      </c>
      <c r="BC57" s="78">
        <f>'SO 102 - DPC 22'!F36</f>
        <v>0</v>
      </c>
      <c r="BD57" s="78">
        <f>'SO 102 - DPC 22'!F37</f>
        <v>0</v>
      </c>
      <c r="BE57" s="78">
        <f>'SO 102 - DPC 22'!F38</f>
        <v>0</v>
      </c>
      <c r="BF57" s="80">
        <f>'SO 102 - DPC 22'!F39</f>
        <v>0</v>
      </c>
      <c r="BT57" s="81" t="s">
        <v>84</v>
      </c>
      <c r="BV57" s="81" t="s">
        <v>78</v>
      </c>
      <c r="BW57" s="81" t="s">
        <v>92</v>
      </c>
      <c r="BX57" s="81" t="s">
        <v>6</v>
      </c>
      <c r="CL57" s="81" t="s">
        <v>20</v>
      </c>
      <c r="CM57" s="81" t="s">
        <v>86</v>
      </c>
    </row>
    <row r="58" spans="1:91" s="6" customFormat="1" ht="24.75" customHeight="1">
      <c r="A58" s="72" t="s">
        <v>80</v>
      </c>
      <c r="B58" s="73"/>
      <c r="C58" s="74"/>
      <c r="D58" s="246" t="s">
        <v>93</v>
      </c>
      <c r="E58" s="246"/>
      <c r="F58" s="246"/>
      <c r="G58" s="246"/>
      <c r="H58" s="246"/>
      <c r="I58" s="75"/>
      <c r="J58" s="246" t="s">
        <v>94</v>
      </c>
      <c r="K58" s="246"/>
      <c r="L58" s="246"/>
      <c r="M58" s="246"/>
      <c r="N58" s="246"/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246"/>
      <c r="AB58" s="246"/>
      <c r="AC58" s="246"/>
      <c r="AD58" s="246"/>
      <c r="AE58" s="246"/>
      <c r="AF58" s="246"/>
      <c r="AG58" s="247">
        <f>'VRN - SO 01 - Vedlejší ro...'!K32</f>
        <v>0</v>
      </c>
      <c r="AH58" s="248"/>
      <c r="AI58" s="248"/>
      <c r="AJ58" s="248"/>
      <c r="AK58" s="248"/>
      <c r="AL58" s="248"/>
      <c r="AM58" s="248"/>
      <c r="AN58" s="247">
        <f>SUM(AG58,AV58)</f>
        <v>0</v>
      </c>
      <c r="AO58" s="248"/>
      <c r="AP58" s="248"/>
      <c r="AQ58" s="76" t="s">
        <v>83</v>
      </c>
      <c r="AR58" s="73"/>
      <c r="AS58" s="77">
        <f>'VRN - SO 01 - Vedlejší ro...'!K30</f>
        <v>0</v>
      </c>
      <c r="AT58" s="78">
        <f>'VRN - SO 01 - Vedlejší ro...'!K31</f>
        <v>0</v>
      </c>
      <c r="AU58" s="78">
        <v>0</v>
      </c>
      <c r="AV58" s="78">
        <f>ROUND(SUM(AX58:AY58),2)</f>
        <v>0</v>
      </c>
      <c r="AW58" s="79">
        <f>'VRN - SO 01 - Vedlejší ro...'!T86</f>
        <v>0</v>
      </c>
      <c r="AX58" s="78">
        <f>'VRN - SO 01 - Vedlejší ro...'!K35</f>
        <v>0</v>
      </c>
      <c r="AY58" s="78">
        <f>'VRN - SO 01 - Vedlejší ro...'!K36</f>
        <v>0</v>
      </c>
      <c r="AZ58" s="78">
        <f>'VRN - SO 01 - Vedlejší ro...'!K37</f>
        <v>0</v>
      </c>
      <c r="BA58" s="78">
        <f>'VRN - SO 01 - Vedlejší ro...'!K38</f>
        <v>0</v>
      </c>
      <c r="BB58" s="78">
        <f>'VRN - SO 01 - Vedlejší ro...'!F35</f>
        <v>0</v>
      </c>
      <c r="BC58" s="78">
        <f>'VRN - SO 01 - Vedlejší ro...'!F36</f>
        <v>0</v>
      </c>
      <c r="BD58" s="78">
        <f>'VRN - SO 01 - Vedlejší ro...'!F37</f>
        <v>0</v>
      </c>
      <c r="BE58" s="78">
        <f>'VRN - SO 01 - Vedlejší ro...'!F38</f>
        <v>0</v>
      </c>
      <c r="BF58" s="80">
        <f>'VRN - SO 01 - Vedlejší ro...'!F39</f>
        <v>0</v>
      </c>
      <c r="BT58" s="81" t="s">
        <v>84</v>
      </c>
      <c r="BV58" s="81" t="s">
        <v>78</v>
      </c>
      <c r="BW58" s="81" t="s">
        <v>95</v>
      </c>
      <c r="BX58" s="81" t="s">
        <v>6</v>
      </c>
      <c r="CL58" s="81" t="s">
        <v>20</v>
      </c>
      <c r="CM58" s="81" t="s">
        <v>86</v>
      </c>
    </row>
    <row r="59" spans="1:91" s="6" customFormat="1" ht="50.25" customHeight="1">
      <c r="A59" s="72" t="s">
        <v>80</v>
      </c>
      <c r="B59" s="73"/>
      <c r="C59" s="74"/>
      <c r="D59" s="246" t="s">
        <v>96</v>
      </c>
      <c r="E59" s="246"/>
      <c r="F59" s="246"/>
      <c r="G59" s="246"/>
      <c r="H59" s="246"/>
      <c r="I59" s="75"/>
      <c r="J59" s="246" t="s">
        <v>94</v>
      </c>
      <c r="K59" s="246"/>
      <c r="L59" s="246"/>
      <c r="M59" s="246"/>
      <c r="N59" s="246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6"/>
      <c r="AA59" s="246"/>
      <c r="AB59" s="246"/>
      <c r="AC59" s="246"/>
      <c r="AD59" s="246"/>
      <c r="AE59" s="246"/>
      <c r="AF59" s="246"/>
      <c r="AG59" s="247">
        <f>'VRN - SO 101, SO 102 - Ve...'!K32</f>
        <v>0</v>
      </c>
      <c r="AH59" s="248"/>
      <c r="AI59" s="248"/>
      <c r="AJ59" s="248"/>
      <c r="AK59" s="248"/>
      <c r="AL59" s="248"/>
      <c r="AM59" s="248"/>
      <c r="AN59" s="247">
        <f>SUM(AG59,AV59)</f>
        <v>0</v>
      </c>
      <c r="AO59" s="248"/>
      <c r="AP59" s="248"/>
      <c r="AQ59" s="76" t="s">
        <v>83</v>
      </c>
      <c r="AR59" s="73"/>
      <c r="AS59" s="82">
        <f>'VRN - SO 101, SO 102 - Ve...'!K30</f>
        <v>0</v>
      </c>
      <c r="AT59" s="83">
        <f>'VRN - SO 101, SO 102 - Ve...'!K31</f>
        <v>0</v>
      </c>
      <c r="AU59" s="83">
        <v>0</v>
      </c>
      <c r="AV59" s="83">
        <f>ROUND(SUM(AX59:AY59),2)</f>
        <v>0</v>
      </c>
      <c r="AW59" s="84">
        <f>'VRN - SO 101, SO 102 - Ve...'!T88</f>
        <v>0</v>
      </c>
      <c r="AX59" s="83">
        <f>'VRN - SO 101, SO 102 - Ve...'!K35</f>
        <v>0</v>
      </c>
      <c r="AY59" s="83">
        <f>'VRN - SO 101, SO 102 - Ve...'!K36</f>
        <v>0</v>
      </c>
      <c r="AZ59" s="83">
        <f>'VRN - SO 101, SO 102 - Ve...'!K37</f>
        <v>0</v>
      </c>
      <c r="BA59" s="83">
        <f>'VRN - SO 101, SO 102 - Ve...'!K38</f>
        <v>0</v>
      </c>
      <c r="BB59" s="83">
        <f>'VRN - SO 101, SO 102 - Ve...'!F35</f>
        <v>0</v>
      </c>
      <c r="BC59" s="83">
        <f>'VRN - SO 101, SO 102 - Ve...'!F36</f>
        <v>0</v>
      </c>
      <c r="BD59" s="83">
        <f>'VRN - SO 101, SO 102 - Ve...'!F37</f>
        <v>0</v>
      </c>
      <c r="BE59" s="83">
        <f>'VRN - SO 101, SO 102 - Ve...'!F38</f>
        <v>0</v>
      </c>
      <c r="BF59" s="85">
        <f>'VRN - SO 101, SO 102 - Ve...'!F39</f>
        <v>0</v>
      </c>
      <c r="BT59" s="81" t="s">
        <v>84</v>
      </c>
      <c r="BV59" s="81" t="s">
        <v>78</v>
      </c>
      <c r="BW59" s="81" t="s">
        <v>97</v>
      </c>
      <c r="BX59" s="81" t="s">
        <v>6</v>
      </c>
      <c r="CL59" s="81" t="s">
        <v>20</v>
      </c>
      <c r="CM59" s="81" t="s">
        <v>86</v>
      </c>
    </row>
    <row r="60" spans="1:91" s="1" customFormat="1" ht="30" customHeight="1">
      <c r="B60" s="32"/>
      <c r="AR60" s="32"/>
    </row>
    <row r="61" spans="1:91" s="1" customFormat="1" ht="6.95" customHeight="1"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2"/>
    </row>
  </sheetData>
  <sheetProtection algorithmName="SHA-512" hashValue="uiWNqyvYIAGhQgByQDV94ZZUyV6b8+RWA6Ly8sdmARH7S7gLGN8SSeEDhi249I6F+DuFKpp23d/PZeYeumR1IQ==" saltValue="86TcYAUMzvM+y82Wx1c7drh/kvLfvYKRZ63yy7LWa/WDA1qAfSH2a0UnpiQU1lDYUB3QQIvT10cWdgMrpmLR5A==" spinCount="100000" sheet="1" objects="1" scenarios="1" formatColumns="0" formatRows="0"/>
  <mergeCells count="58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Tůň'!C2" display="/" xr:uid="{00000000-0004-0000-0000-000000000000}"/>
    <hyperlink ref="A56" location="'SO 101 - VPC 8R'!C2" display="/" xr:uid="{00000000-0004-0000-0000-000001000000}"/>
    <hyperlink ref="A57" location="'SO 102 - DPC 22'!C2" display="/" xr:uid="{00000000-0004-0000-0000-000002000000}"/>
    <hyperlink ref="A58" location="'VRN - SO 01 - Vedlejší ro...'!C2" display="/" xr:uid="{00000000-0004-0000-0000-000003000000}"/>
    <hyperlink ref="A59" location="'VRN - SO 101, SO 102 - Ve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86</v>
      </c>
    </row>
    <row r="4" spans="2:46" ht="24.95" customHeight="1">
      <c r="B4" s="20"/>
      <c r="D4" s="21" t="s">
        <v>98</v>
      </c>
      <c r="M4" s="20"/>
      <c r="N4" s="86" t="s">
        <v>11</v>
      </c>
      <c r="AT4" s="17" t="s">
        <v>4</v>
      </c>
    </row>
    <row r="5" spans="2:46" ht="6.95" customHeight="1">
      <c r="B5" s="20"/>
      <c r="M5" s="20"/>
    </row>
    <row r="6" spans="2:46" ht="12" customHeight="1">
      <c r="B6" s="20"/>
      <c r="D6" s="27" t="s">
        <v>17</v>
      </c>
      <c r="M6" s="20"/>
    </row>
    <row r="7" spans="2:46" ht="16.5" customHeight="1">
      <c r="B7" s="20"/>
      <c r="E7" s="269" t="str">
        <f>'Rekapitulace stavby'!K6</f>
        <v>Polní cesta VPC 8R a DPC 22 v k. ú. Kostelní</v>
      </c>
      <c r="F7" s="270"/>
      <c r="G7" s="270"/>
      <c r="H7" s="270"/>
      <c r="M7" s="20"/>
    </row>
    <row r="8" spans="2:46" s="1" customFormat="1" ht="12" customHeight="1">
      <c r="B8" s="32"/>
      <c r="D8" s="27" t="s">
        <v>99</v>
      </c>
      <c r="M8" s="32"/>
    </row>
    <row r="9" spans="2:46" s="1" customFormat="1" ht="16.5" customHeight="1">
      <c r="B9" s="32"/>
      <c r="E9" s="233" t="s">
        <v>100</v>
      </c>
      <c r="F9" s="271"/>
      <c r="G9" s="271"/>
      <c r="H9" s="271"/>
      <c r="M9" s="32"/>
    </row>
    <row r="10" spans="2:46" s="1" customFormat="1">
      <c r="B10" s="32"/>
      <c r="M10" s="32"/>
    </row>
    <row r="11" spans="2:46" s="1" customFormat="1" ht="12" customHeight="1">
      <c r="B11" s="32"/>
      <c r="D11" s="27" t="s">
        <v>19</v>
      </c>
      <c r="F11" s="25" t="s">
        <v>20</v>
      </c>
      <c r="I11" s="27" t="s">
        <v>21</v>
      </c>
      <c r="J11" s="25" t="s">
        <v>20</v>
      </c>
      <c r="M11" s="32"/>
    </row>
    <row r="12" spans="2:46" s="1" customFormat="1" ht="12" customHeight="1">
      <c r="B12" s="32"/>
      <c r="D12" s="27" t="s">
        <v>22</v>
      </c>
      <c r="F12" s="25" t="s">
        <v>101</v>
      </c>
      <c r="I12" s="27" t="s">
        <v>24</v>
      </c>
      <c r="J12" s="49" t="str">
        <f>'Rekapitulace stavby'!AN8</f>
        <v>31.1.2024</v>
      </c>
      <c r="M12" s="32"/>
    </row>
    <row r="13" spans="2:46" s="1" customFormat="1" ht="10.9" customHeight="1">
      <c r="B13" s="32"/>
      <c r="M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M14" s="32"/>
    </row>
    <row r="15" spans="2:46" s="1" customFormat="1" ht="18" customHeight="1">
      <c r="B15" s="32"/>
      <c r="E15" s="25" t="s">
        <v>102</v>
      </c>
      <c r="I15" s="27" t="s">
        <v>30</v>
      </c>
      <c r="J15" s="25" t="s">
        <v>20</v>
      </c>
      <c r="M15" s="32"/>
    </row>
    <row r="16" spans="2:46" s="1" customFormat="1" ht="6.95" customHeight="1">
      <c r="B16" s="32"/>
      <c r="M16" s="32"/>
    </row>
    <row r="17" spans="2:13" s="1" customFormat="1" ht="12" customHeight="1">
      <c r="B17" s="32"/>
      <c r="D17" s="27" t="s">
        <v>31</v>
      </c>
      <c r="I17" s="27" t="s">
        <v>27</v>
      </c>
      <c r="J17" s="28" t="str">
        <f>'Rekapitulace stavby'!AN13</f>
        <v>Vyplň údaj</v>
      </c>
      <c r="M17" s="32"/>
    </row>
    <row r="18" spans="2:13" s="1" customFormat="1" ht="18" customHeight="1">
      <c r="B18" s="32"/>
      <c r="E18" s="272" t="str">
        <f>'Rekapitulace stavby'!E14</f>
        <v>Vyplň údaj</v>
      </c>
      <c r="F18" s="254"/>
      <c r="G18" s="254"/>
      <c r="H18" s="254"/>
      <c r="I18" s="27" t="s">
        <v>30</v>
      </c>
      <c r="J18" s="28" t="str">
        <f>'Rekapitulace stavby'!AN14</f>
        <v>Vyplň údaj</v>
      </c>
      <c r="M18" s="32"/>
    </row>
    <row r="19" spans="2:13" s="1" customFormat="1" ht="6.95" customHeight="1">
      <c r="B19" s="32"/>
      <c r="M19" s="32"/>
    </row>
    <row r="20" spans="2:13" s="1" customFormat="1" ht="12" customHeight="1">
      <c r="B20" s="32"/>
      <c r="D20" s="27" t="s">
        <v>33</v>
      </c>
      <c r="I20" s="27" t="s">
        <v>27</v>
      </c>
      <c r="J20" s="25" t="str">
        <f>IF('Rekapitulace stavby'!AN16="","",'Rekapitulace stavby'!AN16)</f>
        <v>40527514</v>
      </c>
      <c r="M20" s="32"/>
    </row>
    <row r="21" spans="2:13" s="1" customFormat="1" ht="18" customHeight="1">
      <c r="B21" s="32"/>
      <c r="E21" s="25" t="str">
        <f>IF('Rekapitulace stavby'!E17="","",'Rekapitulace stavby'!E17)</f>
        <v>GEOREAL spol. s r.o.</v>
      </c>
      <c r="I21" s="27" t="s">
        <v>30</v>
      </c>
      <c r="J21" s="25" t="str">
        <f>IF('Rekapitulace stavby'!AN17="","",'Rekapitulace stavby'!AN17)</f>
        <v>CZ40527514</v>
      </c>
      <c r="M21" s="32"/>
    </row>
    <row r="22" spans="2:13" s="1" customFormat="1" ht="6.95" customHeight="1">
      <c r="B22" s="32"/>
      <c r="M22" s="32"/>
    </row>
    <row r="23" spans="2:13" s="1" customFormat="1" ht="12" customHeight="1">
      <c r="B23" s="32"/>
      <c r="D23" s="27" t="s">
        <v>37</v>
      </c>
      <c r="I23" s="27" t="s">
        <v>27</v>
      </c>
      <c r="J23" s="25" t="s">
        <v>34</v>
      </c>
      <c r="M23" s="32"/>
    </row>
    <row r="24" spans="2:13" s="1" customFormat="1" ht="18" customHeight="1">
      <c r="B24" s="32"/>
      <c r="E24" s="25" t="s">
        <v>103</v>
      </c>
      <c r="I24" s="27" t="s">
        <v>30</v>
      </c>
      <c r="J24" s="25" t="s">
        <v>36</v>
      </c>
      <c r="M24" s="32"/>
    </row>
    <row r="25" spans="2:13" s="1" customFormat="1" ht="6.95" customHeight="1">
      <c r="B25" s="32"/>
      <c r="M25" s="32"/>
    </row>
    <row r="26" spans="2:13" s="1" customFormat="1" ht="12" customHeight="1">
      <c r="B26" s="32"/>
      <c r="D26" s="27" t="s">
        <v>38</v>
      </c>
      <c r="M26" s="32"/>
    </row>
    <row r="27" spans="2:13" s="7" customFormat="1" ht="16.5" customHeight="1">
      <c r="B27" s="87"/>
      <c r="E27" s="258" t="s">
        <v>20</v>
      </c>
      <c r="F27" s="258"/>
      <c r="G27" s="258"/>
      <c r="H27" s="258"/>
      <c r="M27" s="87"/>
    </row>
    <row r="28" spans="2:13" s="1" customFormat="1" ht="6.95" customHeight="1">
      <c r="B28" s="32"/>
      <c r="M28" s="32"/>
    </row>
    <row r="29" spans="2:13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50"/>
      <c r="M29" s="32"/>
    </row>
    <row r="30" spans="2:13" s="1" customFormat="1">
      <c r="B30" s="32"/>
      <c r="E30" s="27" t="s">
        <v>104</v>
      </c>
      <c r="K30" s="88">
        <f>I61</f>
        <v>0</v>
      </c>
      <c r="M30" s="32"/>
    </row>
    <row r="31" spans="2:13" s="1" customFormat="1">
      <c r="B31" s="32"/>
      <c r="E31" s="27" t="s">
        <v>105</v>
      </c>
      <c r="K31" s="88">
        <f>J61</f>
        <v>0</v>
      </c>
      <c r="M31" s="32"/>
    </row>
    <row r="32" spans="2:13" s="1" customFormat="1" ht="25.35" customHeight="1">
      <c r="B32" s="32"/>
      <c r="D32" s="89" t="s">
        <v>40</v>
      </c>
      <c r="K32" s="63">
        <f>ROUND(K84, 2)</f>
        <v>0</v>
      </c>
      <c r="M32" s="32"/>
    </row>
    <row r="33" spans="2:13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50"/>
      <c r="M33" s="32"/>
    </row>
    <row r="34" spans="2:13" s="1" customFormat="1" ht="14.45" customHeight="1">
      <c r="B34" s="32"/>
      <c r="F34" s="35" t="s">
        <v>42</v>
      </c>
      <c r="I34" s="35" t="s">
        <v>41</v>
      </c>
      <c r="K34" s="35" t="s">
        <v>43</v>
      </c>
      <c r="M34" s="32"/>
    </row>
    <row r="35" spans="2:13" s="1" customFormat="1" ht="14.45" customHeight="1">
      <c r="B35" s="32"/>
      <c r="D35" s="52" t="s">
        <v>44</v>
      </c>
      <c r="E35" s="27" t="s">
        <v>45</v>
      </c>
      <c r="F35" s="88">
        <f>ROUND((SUM(BE84:BE144)),  2)</f>
        <v>0</v>
      </c>
      <c r="I35" s="90">
        <v>0.21</v>
      </c>
      <c r="K35" s="88">
        <f>ROUND(((SUM(BE84:BE144))*I35),  2)</f>
        <v>0</v>
      </c>
      <c r="M35" s="32"/>
    </row>
    <row r="36" spans="2:13" s="1" customFormat="1" ht="14.45" customHeight="1">
      <c r="B36" s="32"/>
      <c r="E36" s="27" t="s">
        <v>46</v>
      </c>
      <c r="F36" s="88">
        <f>ROUND((SUM(BF84:BF144)),  2)</f>
        <v>0</v>
      </c>
      <c r="I36" s="90">
        <v>0.12</v>
      </c>
      <c r="K36" s="88">
        <f>ROUND(((SUM(BF84:BF144))*I36),  2)</f>
        <v>0</v>
      </c>
      <c r="M36" s="32"/>
    </row>
    <row r="37" spans="2:13" s="1" customFormat="1" ht="14.45" hidden="1" customHeight="1">
      <c r="B37" s="32"/>
      <c r="E37" s="27" t="s">
        <v>47</v>
      </c>
      <c r="F37" s="88">
        <f>ROUND((SUM(BG84:BG144)),  2)</f>
        <v>0</v>
      </c>
      <c r="I37" s="90">
        <v>0.21</v>
      </c>
      <c r="K37" s="88">
        <f>0</f>
        <v>0</v>
      </c>
      <c r="M37" s="32"/>
    </row>
    <row r="38" spans="2:13" s="1" customFormat="1" ht="14.45" hidden="1" customHeight="1">
      <c r="B38" s="32"/>
      <c r="E38" s="27" t="s">
        <v>48</v>
      </c>
      <c r="F38" s="88">
        <f>ROUND((SUM(BH84:BH144)),  2)</f>
        <v>0</v>
      </c>
      <c r="I38" s="90">
        <v>0.12</v>
      </c>
      <c r="K38" s="88">
        <f>0</f>
        <v>0</v>
      </c>
      <c r="M38" s="32"/>
    </row>
    <row r="39" spans="2:13" s="1" customFormat="1" ht="14.45" hidden="1" customHeight="1">
      <c r="B39" s="32"/>
      <c r="E39" s="27" t="s">
        <v>49</v>
      </c>
      <c r="F39" s="88">
        <f>ROUND((SUM(BI84:BI144)),  2)</f>
        <v>0</v>
      </c>
      <c r="I39" s="90">
        <v>0</v>
      </c>
      <c r="K39" s="88">
        <f>0</f>
        <v>0</v>
      </c>
      <c r="M39" s="32"/>
    </row>
    <row r="40" spans="2:13" s="1" customFormat="1" ht="6.95" customHeight="1">
      <c r="B40" s="32"/>
      <c r="M40" s="32"/>
    </row>
    <row r="41" spans="2:13" s="1" customFormat="1" ht="25.35" customHeight="1">
      <c r="B41" s="32"/>
      <c r="C41" s="91"/>
      <c r="D41" s="92" t="s">
        <v>50</v>
      </c>
      <c r="E41" s="54"/>
      <c r="F41" s="54"/>
      <c r="G41" s="93" t="s">
        <v>51</v>
      </c>
      <c r="H41" s="94" t="s">
        <v>52</v>
      </c>
      <c r="I41" s="54"/>
      <c r="J41" s="54"/>
      <c r="K41" s="95">
        <f>SUM(K32:K39)</f>
        <v>0</v>
      </c>
      <c r="L41" s="96"/>
      <c r="M41" s="32"/>
    </row>
    <row r="42" spans="2:13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32"/>
    </row>
    <row r="46" spans="2:13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32"/>
    </row>
    <row r="47" spans="2:13" s="1" customFormat="1" ht="24.95" customHeight="1">
      <c r="B47" s="32"/>
      <c r="C47" s="21" t="s">
        <v>106</v>
      </c>
      <c r="M47" s="32"/>
    </row>
    <row r="48" spans="2:13" s="1" customFormat="1" ht="6.95" customHeight="1">
      <c r="B48" s="32"/>
      <c r="M48" s="32"/>
    </row>
    <row r="49" spans="2:47" s="1" customFormat="1" ht="12" customHeight="1">
      <c r="B49" s="32"/>
      <c r="C49" s="27" t="s">
        <v>17</v>
      </c>
      <c r="M49" s="32"/>
    </row>
    <row r="50" spans="2:47" s="1" customFormat="1" ht="16.5" customHeight="1">
      <c r="B50" s="32"/>
      <c r="E50" s="269" t="str">
        <f>E7</f>
        <v>Polní cesta VPC 8R a DPC 22 v k. ú. Kostelní</v>
      </c>
      <c r="F50" s="270"/>
      <c r="G50" s="270"/>
      <c r="H50" s="270"/>
      <c r="M50" s="32"/>
    </row>
    <row r="51" spans="2:47" s="1" customFormat="1" ht="12" customHeight="1">
      <c r="B51" s="32"/>
      <c r="C51" s="27" t="s">
        <v>99</v>
      </c>
      <c r="M51" s="32"/>
    </row>
    <row r="52" spans="2:47" s="1" customFormat="1" ht="16.5" customHeight="1">
      <c r="B52" s="32"/>
      <c r="E52" s="233" t="str">
        <f>E9</f>
        <v>SO 01 - Tůň</v>
      </c>
      <c r="F52" s="271"/>
      <c r="G52" s="271"/>
      <c r="H52" s="271"/>
      <c r="M52" s="32"/>
    </row>
    <row r="53" spans="2:47" s="1" customFormat="1" ht="6.95" customHeight="1">
      <c r="B53" s="32"/>
      <c r="M53" s="32"/>
    </row>
    <row r="54" spans="2:47" s="1" customFormat="1" ht="12" customHeight="1">
      <c r="B54" s="32"/>
      <c r="C54" s="27" t="s">
        <v>22</v>
      </c>
      <c r="F54" s="25" t="str">
        <f>F12</f>
        <v>k.ú. Kostelní</v>
      </c>
      <c r="I54" s="27" t="s">
        <v>24</v>
      </c>
      <c r="J54" s="49" t="str">
        <f>IF(J12="","",J12)</f>
        <v>31.1.2024</v>
      </c>
      <c r="M54" s="32"/>
    </row>
    <row r="55" spans="2:47" s="1" customFormat="1" ht="6.95" customHeight="1">
      <c r="B55" s="32"/>
      <c r="M55" s="32"/>
    </row>
    <row r="56" spans="2:47" s="1" customFormat="1" ht="25.7" customHeight="1">
      <c r="B56" s="32"/>
      <c r="C56" s="27" t="s">
        <v>26</v>
      </c>
      <c r="F56" s="25" t="str">
        <f>E15</f>
        <v>SPÚ,KPÚ pro Karlovarský kraj, pobočka Karlovy Vary</v>
      </c>
      <c r="I56" s="27" t="s">
        <v>33</v>
      </c>
      <c r="J56" s="30" t="str">
        <f>E21</f>
        <v>GEOREAL spol. s r.o.</v>
      </c>
      <c r="M56" s="32"/>
    </row>
    <row r="57" spans="2:47" s="1" customFormat="1" ht="15.2" customHeight="1">
      <c r="B57" s="32"/>
      <c r="C57" s="27" t="s">
        <v>31</v>
      </c>
      <c r="F57" s="25" t="str">
        <f>IF(E18="","",E18)</f>
        <v>Vyplň údaj</v>
      </c>
      <c r="I57" s="27" t="s">
        <v>37</v>
      </c>
      <c r="J57" s="30" t="str">
        <f>E24</f>
        <v>Georeal spol. s.r.o.</v>
      </c>
      <c r="M57" s="32"/>
    </row>
    <row r="58" spans="2:47" s="1" customFormat="1" ht="10.35" customHeight="1">
      <c r="B58" s="32"/>
      <c r="M58" s="32"/>
    </row>
    <row r="59" spans="2:47" s="1" customFormat="1" ht="29.25" customHeight="1">
      <c r="B59" s="32"/>
      <c r="C59" s="97" t="s">
        <v>107</v>
      </c>
      <c r="D59" s="91"/>
      <c r="E59" s="91"/>
      <c r="F59" s="91"/>
      <c r="G59" s="91"/>
      <c r="H59" s="91"/>
      <c r="I59" s="98" t="s">
        <v>108</v>
      </c>
      <c r="J59" s="98" t="s">
        <v>109</v>
      </c>
      <c r="K59" s="98" t="s">
        <v>110</v>
      </c>
      <c r="L59" s="91"/>
      <c r="M59" s="32"/>
    </row>
    <row r="60" spans="2:47" s="1" customFormat="1" ht="10.35" customHeight="1">
      <c r="B60" s="32"/>
      <c r="M60" s="32"/>
    </row>
    <row r="61" spans="2:47" s="1" customFormat="1" ht="22.9" customHeight="1">
      <c r="B61" s="32"/>
      <c r="C61" s="99" t="s">
        <v>74</v>
      </c>
      <c r="I61" s="63">
        <f>Q84</f>
        <v>0</v>
      </c>
      <c r="J61" s="63">
        <f>R84</f>
        <v>0</v>
      </c>
      <c r="K61" s="63">
        <f>K84</f>
        <v>0</v>
      </c>
      <c r="M61" s="32"/>
      <c r="AU61" s="17" t="s">
        <v>111</v>
      </c>
    </row>
    <row r="62" spans="2:47" s="8" customFormat="1" ht="24.95" customHeight="1">
      <c r="B62" s="100"/>
      <c r="D62" s="101" t="s">
        <v>112</v>
      </c>
      <c r="E62" s="102"/>
      <c r="F62" s="102"/>
      <c r="G62" s="102"/>
      <c r="H62" s="102"/>
      <c r="I62" s="103">
        <f>Q85</f>
        <v>0</v>
      </c>
      <c r="J62" s="103">
        <f>R85</f>
        <v>0</v>
      </c>
      <c r="K62" s="103">
        <f>K85</f>
        <v>0</v>
      </c>
      <c r="M62" s="100"/>
    </row>
    <row r="63" spans="2:47" s="9" customFormat="1" ht="19.899999999999999" customHeight="1">
      <c r="B63" s="104"/>
      <c r="D63" s="105" t="s">
        <v>113</v>
      </c>
      <c r="E63" s="106"/>
      <c r="F63" s="106"/>
      <c r="G63" s="106"/>
      <c r="H63" s="106"/>
      <c r="I63" s="107">
        <f>Q86</f>
        <v>0</v>
      </c>
      <c r="J63" s="107">
        <f>R86</f>
        <v>0</v>
      </c>
      <c r="K63" s="107">
        <f>K86</f>
        <v>0</v>
      </c>
      <c r="M63" s="104"/>
    </row>
    <row r="64" spans="2:47" s="9" customFormat="1" ht="19.899999999999999" customHeight="1">
      <c r="B64" s="104"/>
      <c r="D64" s="105" t="s">
        <v>114</v>
      </c>
      <c r="E64" s="106"/>
      <c r="F64" s="106"/>
      <c r="G64" s="106"/>
      <c r="H64" s="106"/>
      <c r="I64" s="107">
        <f>Q141</f>
        <v>0</v>
      </c>
      <c r="J64" s="107">
        <f>R141</f>
        <v>0</v>
      </c>
      <c r="K64" s="107">
        <f>K141</f>
        <v>0</v>
      </c>
      <c r="M64" s="104"/>
    </row>
    <row r="65" spans="2:13" s="1" customFormat="1" ht="21.75" customHeight="1">
      <c r="B65" s="32"/>
      <c r="M65" s="32"/>
    </row>
    <row r="66" spans="2:13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32"/>
    </row>
    <row r="70" spans="2:13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32"/>
    </row>
    <row r="71" spans="2:13" s="1" customFormat="1" ht="24.95" customHeight="1">
      <c r="B71" s="32"/>
      <c r="C71" s="21" t="s">
        <v>115</v>
      </c>
      <c r="M71" s="32"/>
    </row>
    <row r="72" spans="2:13" s="1" customFormat="1" ht="6.95" customHeight="1">
      <c r="B72" s="32"/>
      <c r="M72" s="32"/>
    </row>
    <row r="73" spans="2:13" s="1" customFormat="1" ht="12" customHeight="1">
      <c r="B73" s="32"/>
      <c r="C73" s="27" t="s">
        <v>17</v>
      </c>
      <c r="M73" s="32"/>
    </row>
    <row r="74" spans="2:13" s="1" customFormat="1" ht="16.5" customHeight="1">
      <c r="B74" s="32"/>
      <c r="E74" s="269" t="str">
        <f>E7</f>
        <v>Polní cesta VPC 8R a DPC 22 v k. ú. Kostelní</v>
      </c>
      <c r="F74" s="270"/>
      <c r="G74" s="270"/>
      <c r="H74" s="270"/>
      <c r="M74" s="32"/>
    </row>
    <row r="75" spans="2:13" s="1" customFormat="1" ht="12" customHeight="1">
      <c r="B75" s="32"/>
      <c r="C75" s="27" t="s">
        <v>99</v>
      </c>
      <c r="M75" s="32"/>
    </row>
    <row r="76" spans="2:13" s="1" customFormat="1" ht="16.5" customHeight="1">
      <c r="B76" s="32"/>
      <c r="E76" s="233" t="str">
        <f>E9</f>
        <v>SO 01 - Tůň</v>
      </c>
      <c r="F76" s="271"/>
      <c r="G76" s="271"/>
      <c r="H76" s="271"/>
      <c r="M76" s="32"/>
    </row>
    <row r="77" spans="2:13" s="1" customFormat="1" ht="6.95" customHeight="1">
      <c r="B77" s="32"/>
      <c r="M77" s="32"/>
    </row>
    <row r="78" spans="2:13" s="1" customFormat="1" ht="12" customHeight="1">
      <c r="B78" s="32"/>
      <c r="C78" s="27" t="s">
        <v>22</v>
      </c>
      <c r="F78" s="25" t="str">
        <f>F12</f>
        <v>k.ú. Kostelní</v>
      </c>
      <c r="I78" s="27" t="s">
        <v>24</v>
      </c>
      <c r="J78" s="49" t="str">
        <f>IF(J12="","",J12)</f>
        <v>31.1.2024</v>
      </c>
      <c r="M78" s="32"/>
    </row>
    <row r="79" spans="2:13" s="1" customFormat="1" ht="6.95" customHeight="1">
      <c r="B79" s="32"/>
      <c r="M79" s="32"/>
    </row>
    <row r="80" spans="2:13" s="1" customFormat="1" ht="25.7" customHeight="1">
      <c r="B80" s="32"/>
      <c r="C80" s="27" t="s">
        <v>26</v>
      </c>
      <c r="F80" s="25" t="str">
        <f>E15</f>
        <v>SPÚ,KPÚ pro Karlovarský kraj, pobočka Karlovy Vary</v>
      </c>
      <c r="I80" s="27" t="s">
        <v>33</v>
      </c>
      <c r="J80" s="30" t="str">
        <f>E21</f>
        <v>GEOREAL spol. s r.o.</v>
      </c>
      <c r="M80" s="32"/>
    </row>
    <row r="81" spans="2:65" s="1" customFormat="1" ht="15.2" customHeight="1">
      <c r="B81" s="32"/>
      <c r="C81" s="27" t="s">
        <v>31</v>
      </c>
      <c r="F81" s="25" t="str">
        <f>IF(E18="","",E18)</f>
        <v>Vyplň údaj</v>
      </c>
      <c r="I81" s="27" t="s">
        <v>37</v>
      </c>
      <c r="J81" s="30" t="str">
        <f>E24</f>
        <v>Georeal spol. s.r.o.</v>
      </c>
      <c r="M81" s="32"/>
    </row>
    <row r="82" spans="2:65" s="1" customFormat="1" ht="10.35" customHeight="1">
      <c r="B82" s="32"/>
      <c r="M82" s="32"/>
    </row>
    <row r="83" spans="2:65" s="10" customFormat="1" ht="29.25" customHeight="1">
      <c r="B83" s="108"/>
      <c r="C83" s="109" t="s">
        <v>116</v>
      </c>
      <c r="D83" s="110" t="s">
        <v>59</v>
      </c>
      <c r="E83" s="110" t="s">
        <v>55</v>
      </c>
      <c r="F83" s="110" t="s">
        <v>56</v>
      </c>
      <c r="G83" s="110" t="s">
        <v>117</v>
      </c>
      <c r="H83" s="110" t="s">
        <v>118</v>
      </c>
      <c r="I83" s="110" t="s">
        <v>119</v>
      </c>
      <c r="J83" s="110" t="s">
        <v>120</v>
      </c>
      <c r="K83" s="110" t="s">
        <v>110</v>
      </c>
      <c r="L83" s="111" t="s">
        <v>121</v>
      </c>
      <c r="M83" s="108"/>
      <c r="N83" s="56" t="s">
        <v>20</v>
      </c>
      <c r="O83" s="57" t="s">
        <v>44</v>
      </c>
      <c r="P83" s="57" t="s">
        <v>122</v>
      </c>
      <c r="Q83" s="57" t="s">
        <v>123</v>
      </c>
      <c r="R83" s="57" t="s">
        <v>124</v>
      </c>
      <c r="S83" s="57" t="s">
        <v>125</v>
      </c>
      <c r="T83" s="57" t="s">
        <v>126</v>
      </c>
      <c r="U83" s="57" t="s">
        <v>127</v>
      </c>
      <c r="V83" s="57" t="s">
        <v>128</v>
      </c>
      <c r="W83" s="57" t="s">
        <v>129</v>
      </c>
      <c r="X83" s="58" t="s">
        <v>130</v>
      </c>
    </row>
    <row r="84" spans="2:65" s="1" customFormat="1" ht="22.9" customHeight="1">
      <c r="B84" s="32"/>
      <c r="C84" s="61" t="s">
        <v>131</v>
      </c>
      <c r="K84" s="112">
        <f>BK84</f>
        <v>0</v>
      </c>
      <c r="M84" s="32"/>
      <c r="N84" s="59"/>
      <c r="O84" s="50"/>
      <c r="P84" s="50"/>
      <c r="Q84" s="113">
        <f>Q85</f>
        <v>0</v>
      </c>
      <c r="R84" s="113">
        <f>R85</f>
        <v>0</v>
      </c>
      <c r="S84" s="50"/>
      <c r="T84" s="114">
        <f>T85</f>
        <v>0</v>
      </c>
      <c r="U84" s="50"/>
      <c r="V84" s="114">
        <f>V85</f>
        <v>4.7280000000000003E-2</v>
      </c>
      <c r="W84" s="50"/>
      <c r="X84" s="115">
        <f>X85</f>
        <v>0</v>
      </c>
      <c r="AT84" s="17" t="s">
        <v>75</v>
      </c>
      <c r="AU84" s="17" t="s">
        <v>111</v>
      </c>
      <c r="BK84" s="116">
        <f>BK85</f>
        <v>0</v>
      </c>
    </row>
    <row r="85" spans="2:65" s="11" customFormat="1" ht="25.9" customHeight="1">
      <c r="B85" s="117"/>
      <c r="D85" s="118" t="s">
        <v>75</v>
      </c>
      <c r="E85" s="119" t="s">
        <v>132</v>
      </c>
      <c r="F85" s="119" t="s">
        <v>133</v>
      </c>
      <c r="I85" s="120"/>
      <c r="J85" s="120"/>
      <c r="K85" s="121">
        <f>BK85</f>
        <v>0</v>
      </c>
      <c r="M85" s="117"/>
      <c r="N85" s="122"/>
      <c r="Q85" s="123">
        <f>Q86+Q141</f>
        <v>0</v>
      </c>
      <c r="R85" s="123">
        <f>R86+R141</f>
        <v>0</v>
      </c>
      <c r="T85" s="124">
        <f>T86+T141</f>
        <v>0</v>
      </c>
      <c r="V85" s="124">
        <f>V86+V141</f>
        <v>4.7280000000000003E-2</v>
      </c>
      <c r="X85" s="125">
        <f>X86+X141</f>
        <v>0</v>
      </c>
      <c r="AR85" s="118" t="s">
        <v>84</v>
      </c>
      <c r="AT85" s="126" t="s">
        <v>75</v>
      </c>
      <c r="AU85" s="126" t="s">
        <v>76</v>
      </c>
      <c r="AY85" s="118" t="s">
        <v>134</v>
      </c>
      <c r="BK85" s="127">
        <f>BK86+BK141</f>
        <v>0</v>
      </c>
    </row>
    <row r="86" spans="2:65" s="11" customFormat="1" ht="22.9" customHeight="1">
      <c r="B86" s="117"/>
      <c r="D86" s="118" t="s">
        <v>75</v>
      </c>
      <c r="E86" s="128" t="s">
        <v>84</v>
      </c>
      <c r="F86" s="128" t="s">
        <v>135</v>
      </c>
      <c r="I86" s="120"/>
      <c r="J86" s="120"/>
      <c r="K86" s="129">
        <f>BK86</f>
        <v>0</v>
      </c>
      <c r="M86" s="117"/>
      <c r="N86" s="122"/>
      <c r="Q86" s="123">
        <f>SUM(Q87:Q140)</f>
        <v>0</v>
      </c>
      <c r="R86" s="123">
        <f>SUM(R87:R140)</f>
        <v>0</v>
      </c>
      <c r="T86" s="124">
        <f>SUM(T87:T140)</f>
        <v>0</v>
      </c>
      <c r="V86" s="124">
        <f>SUM(V87:V140)</f>
        <v>4.7280000000000003E-2</v>
      </c>
      <c r="X86" s="125">
        <f>SUM(X87:X140)</f>
        <v>0</v>
      </c>
      <c r="AR86" s="118" t="s">
        <v>84</v>
      </c>
      <c r="AT86" s="126" t="s">
        <v>75</v>
      </c>
      <c r="AU86" s="126" t="s">
        <v>84</v>
      </c>
      <c r="AY86" s="118" t="s">
        <v>134</v>
      </c>
      <c r="BK86" s="127">
        <f>SUM(BK87:BK140)</f>
        <v>0</v>
      </c>
    </row>
    <row r="87" spans="2:65" s="1" customFormat="1" ht="24.2" customHeight="1">
      <c r="B87" s="32"/>
      <c r="C87" s="130" t="s">
        <v>84</v>
      </c>
      <c r="D87" s="130" t="s">
        <v>136</v>
      </c>
      <c r="E87" s="131" t="s">
        <v>137</v>
      </c>
      <c r="F87" s="132" t="s">
        <v>138</v>
      </c>
      <c r="G87" s="133" t="s">
        <v>139</v>
      </c>
      <c r="H87" s="134">
        <v>4</v>
      </c>
      <c r="I87" s="135"/>
      <c r="J87" s="135"/>
      <c r="K87" s="136">
        <f>ROUND(P87*H87,2)</f>
        <v>0</v>
      </c>
      <c r="L87" s="132" t="s">
        <v>140</v>
      </c>
      <c r="M87" s="32"/>
      <c r="N87" s="137" t="s">
        <v>20</v>
      </c>
      <c r="O87" s="138" t="s">
        <v>45</v>
      </c>
      <c r="P87" s="139">
        <f>I87+J87</f>
        <v>0</v>
      </c>
      <c r="Q87" s="139">
        <f>ROUND(I87*H87,2)</f>
        <v>0</v>
      </c>
      <c r="R87" s="139">
        <f>ROUND(J87*H87,2)</f>
        <v>0</v>
      </c>
      <c r="T87" s="140">
        <f>S87*H87</f>
        <v>0</v>
      </c>
      <c r="U87" s="140">
        <v>0</v>
      </c>
      <c r="V87" s="140">
        <f>U87*H87</f>
        <v>0</v>
      </c>
      <c r="W87" s="140">
        <v>0</v>
      </c>
      <c r="X87" s="141">
        <f>W87*H87</f>
        <v>0</v>
      </c>
      <c r="AR87" s="142" t="s">
        <v>141</v>
      </c>
      <c r="AT87" s="142" t="s">
        <v>136</v>
      </c>
      <c r="AU87" s="142" t="s">
        <v>86</v>
      </c>
      <c r="AY87" s="17" t="s">
        <v>134</v>
      </c>
      <c r="BE87" s="143">
        <f>IF(O87="základní",K87,0)</f>
        <v>0</v>
      </c>
      <c r="BF87" s="143">
        <f>IF(O87="snížená",K87,0)</f>
        <v>0</v>
      </c>
      <c r="BG87" s="143">
        <f>IF(O87="zákl. přenesená",K87,0)</f>
        <v>0</v>
      </c>
      <c r="BH87" s="143">
        <f>IF(O87="sníž. přenesená",K87,0)</f>
        <v>0</v>
      </c>
      <c r="BI87" s="143">
        <f>IF(O87="nulová",K87,0)</f>
        <v>0</v>
      </c>
      <c r="BJ87" s="17" t="s">
        <v>84</v>
      </c>
      <c r="BK87" s="143">
        <f>ROUND(P87*H87,2)</f>
        <v>0</v>
      </c>
      <c r="BL87" s="17" t="s">
        <v>141</v>
      </c>
      <c r="BM87" s="142" t="s">
        <v>142</v>
      </c>
    </row>
    <row r="88" spans="2:65" s="1" customFormat="1">
      <c r="B88" s="32"/>
      <c r="D88" s="144" t="s">
        <v>143</v>
      </c>
      <c r="F88" s="145" t="s">
        <v>144</v>
      </c>
      <c r="I88" s="146"/>
      <c r="J88" s="146"/>
      <c r="M88" s="32"/>
      <c r="N88" s="147"/>
      <c r="X88" s="53"/>
      <c r="AT88" s="17" t="s">
        <v>143</v>
      </c>
      <c r="AU88" s="17" t="s">
        <v>86</v>
      </c>
    </row>
    <row r="89" spans="2:65" s="1" customFormat="1">
      <c r="B89" s="32"/>
      <c r="D89" s="148" t="s">
        <v>145</v>
      </c>
      <c r="F89" s="149" t="s">
        <v>146</v>
      </c>
      <c r="I89" s="146"/>
      <c r="J89" s="146"/>
      <c r="M89" s="32"/>
      <c r="N89" s="147"/>
      <c r="X89" s="53"/>
      <c r="AT89" s="17" t="s">
        <v>145</v>
      </c>
      <c r="AU89" s="17" t="s">
        <v>86</v>
      </c>
    </row>
    <row r="90" spans="2:65" s="1" customFormat="1" ht="24.2" customHeight="1">
      <c r="B90" s="32"/>
      <c r="C90" s="130" t="s">
        <v>86</v>
      </c>
      <c r="D90" s="130" t="s">
        <v>136</v>
      </c>
      <c r="E90" s="131" t="s">
        <v>147</v>
      </c>
      <c r="F90" s="132" t="s">
        <v>148</v>
      </c>
      <c r="G90" s="133" t="s">
        <v>139</v>
      </c>
      <c r="H90" s="134">
        <v>4</v>
      </c>
      <c r="I90" s="135"/>
      <c r="J90" s="135"/>
      <c r="K90" s="136">
        <f>ROUND(P90*H90,2)</f>
        <v>0</v>
      </c>
      <c r="L90" s="132" t="s">
        <v>140</v>
      </c>
      <c r="M90" s="32"/>
      <c r="N90" s="137" t="s">
        <v>20</v>
      </c>
      <c r="O90" s="138" t="s">
        <v>45</v>
      </c>
      <c r="P90" s="139">
        <f>I90+J90</f>
        <v>0</v>
      </c>
      <c r="Q90" s="139">
        <f>ROUND(I90*H90,2)</f>
        <v>0</v>
      </c>
      <c r="R90" s="139">
        <f>ROUND(J90*H90,2)</f>
        <v>0</v>
      </c>
      <c r="T90" s="140">
        <f>S90*H90</f>
        <v>0</v>
      </c>
      <c r="U90" s="140">
        <v>0</v>
      </c>
      <c r="V90" s="140">
        <f>U90*H90</f>
        <v>0</v>
      </c>
      <c r="W90" s="140">
        <v>0</v>
      </c>
      <c r="X90" s="141">
        <f>W90*H90</f>
        <v>0</v>
      </c>
      <c r="AR90" s="142" t="s">
        <v>141</v>
      </c>
      <c r="AT90" s="142" t="s">
        <v>136</v>
      </c>
      <c r="AU90" s="142" t="s">
        <v>86</v>
      </c>
      <c r="AY90" s="17" t="s">
        <v>134</v>
      </c>
      <c r="BE90" s="143">
        <f>IF(O90="základní",K90,0)</f>
        <v>0</v>
      </c>
      <c r="BF90" s="143">
        <f>IF(O90="snížená",K90,0)</f>
        <v>0</v>
      </c>
      <c r="BG90" s="143">
        <f>IF(O90="zákl. přenesená",K90,0)</f>
        <v>0</v>
      </c>
      <c r="BH90" s="143">
        <f>IF(O90="sníž. přenesená",K90,0)</f>
        <v>0</v>
      </c>
      <c r="BI90" s="143">
        <f>IF(O90="nulová",K90,0)</f>
        <v>0</v>
      </c>
      <c r="BJ90" s="17" t="s">
        <v>84</v>
      </c>
      <c r="BK90" s="143">
        <f>ROUND(P90*H90,2)</f>
        <v>0</v>
      </c>
      <c r="BL90" s="17" t="s">
        <v>141</v>
      </c>
      <c r="BM90" s="142" t="s">
        <v>149</v>
      </c>
    </row>
    <row r="91" spans="2:65" s="1" customFormat="1">
      <c r="B91" s="32"/>
      <c r="D91" s="144" t="s">
        <v>143</v>
      </c>
      <c r="F91" s="145" t="s">
        <v>150</v>
      </c>
      <c r="I91" s="146"/>
      <c r="J91" s="146"/>
      <c r="M91" s="32"/>
      <c r="N91" s="147"/>
      <c r="X91" s="53"/>
      <c r="AT91" s="17" t="s">
        <v>143</v>
      </c>
      <c r="AU91" s="17" t="s">
        <v>86</v>
      </c>
    </row>
    <row r="92" spans="2:65" s="1" customFormat="1">
      <c r="B92" s="32"/>
      <c r="D92" s="148" t="s">
        <v>145</v>
      </c>
      <c r="F92" s="149" t="s">
        <v>151</v>
      </c>
      <c r="I92" s="146"/>
      <c r="J92" s="146"/>
      <c r="M92" s="32"/>
      <c r="N92" s="147"/>
      <c r="X92" s="53"/>
      <c r="AT92" s="17" t="s">
        <v>145</v>
      </c>
      <c r="AU92" s="17" t="s">
        <v>86</v>
      </c>
    </row>
    <row r="93" spans="2:65" s="1" customFormat="1">
      <c r="B93" s="32"/>
      <c r="C93" s="130" t="s">
        <v>152</v>
      </c>
      <c r="D93" s="130" t="s">
        <v>136</v>
      </c>
      <c r="E93" s="131" t="s">
        <v>153</v>
      </c>
      <c r="F93" s="132" t="s">
        <v>154</v>
      </c>
      <c r="G93" s="133" t="s">
        <v>139</v>
      </c>
      <c r="H93" s="134">
        <v>4</v>
      </c>
      <c r="I93" s="135"/>
      <c r="J93" s="135"/>
      <c r="K93" s="136">
        <f>ROUND(P93*H93,2)</f>
        <v>0</v>
      </c>
      <c r="L93" s="132" t="s">
        <v>140</v>
      </c>
      <c r="M93" s="32"/>
      <c r="N93" s="137" t="s">
        <v>20</v>
      </c>
      <c r="O93" s="138" t="s">
        <v>45</v>
      </c>
      <c r="P93" s="139">
        <f>I93+J93</f>
        <v>0</v>
      </c>
      <c r="Q93" s="139">
        <f>ROUND(I93*H93,2)</f>
        <v>0</v>
      </c>
      <c r="R93" s="139">
        <f>ROUND(J93*H93,2)</f>
        <v>0</v>
      </c>
      <c r="T93" s="140">
        <f>S93*H93</f>
        <v>0</v>
      </c>
      <c r="U93" s="140">
        <v>0</v>
      </c>
      <c r="V93" s="140">
        <f>U93*H93</f>
        <v>0</v>
      </c>
      <c r="W93" s="140">
        <v>0</v>
      </c>
      <c r="X93" s="141">
        <f>W93*H93</f>
        <v>0</v>
      </c>
      <c r="AR93" s="142" t="s">
        <v>141</v>
      </c>
      <c r="AT93" s="142" t="s">
        <v>136</v>
      </c>
      <c r="AU93" s="142" t="s">
        <v>86</v>
      </c>
      <c r="AY93" s="17" t="s">
        <v>134</v>
      </c>
      <c r="BE93" s="143">
        <f>IF(O93="základní",K93,0)</f>
        <v>0</v>
      </c>
      <c r="BF93" s="143">
        <f>IF(O93="snížená",K93,0)</f>
        <v>0</v>
      </c>
      <c r="BG93" s="143">
        <f>IF(O93="zákl. přenesená",K93,0)</f>
        <v>0</v>
      </c>
      <c r="BH93" s="143">
        <f>IF(O93="sníž. přenesená",K93,0)</f>
        <v>0</v>
      </c>
      <c r="BI93" s="143">
        <f>IF(O93="nulová",K93,0)</f>
        <v>0</v>
      </c>
      <c r="BJ93" s="17" t="s">
        <v>84</v>
      </c>
      <c r="BK93" s="143">
        <f>ROUND(P93*H93,2)</f>
        <v>0</v>
      </c>
      <c r="BL93" s="17" t="s">
        <v>141</v>
      </c>
      <c r="BM93" s="142" t="s">
        <v>155</v>
      </c>
    </row>
    <row r="94" spans="2:65" s="1" customFormat="1">
      <c r="B94" s="32"/>
      <c r="D94" s="144" t="s">
        <v>143</v>
      </c>
      <c r="F94" s="145" t="s">
        <v>156</v>
      </c>
      <c r="I94" s="146"/>
      <c r="J94" s="146"/>
      <c r="M94" s="32"/>
      <c r="N94" s="147"/>
      <c r="X94" s="53"/>
      <c r="AT94" s="17" t="s">
        <v>143</v>
      </c>
      <c r="AU94" s="17" t="s">
        <v>86</v>
      </c>
    </row>
    <row r="95" spans="2:65" s="1" customFormat="1">
      <c r="B95" s="32"/>
      <c r="D95" s="148" t="s">
        <v>145</v>
      </c>
      <c r="F95" s="149" t="s">
        <v>157</v>
      </c>
      <c r="I95" s="146"/>
      <c r="J95" s="146"/>
      <c r="M95" s="32"/>
      <c r="N95" s="147"/>
      <c r="X95" s="53"/>
      <c r="AT95" s="17" t="s">
        <v>145</v>
      </c>
      <c r="AU95" s="17" t="s">
        <v>86</v>
      </c>
    </row>
    <row r="96" spans="2:65" s="1" customFormat="1" ht="24.2" customHeight="1">
      <c r="B96" s="32"/>
      <c r="C96" s="130" t="s">
        <v>141</v>
      </c>
      <c r="D96" s="130" t="s">
        <v>136</v>
      </c>
      <c r="E96" s="131" t="s">
        <v>158</v>
      </c>
      <c r="F96" s="132" t="s">
        <v>159</v>
      </c>
      <c r="G96" s="133" t="s">
        <v>160</v>
      </c>
      <c r="H96" s="134">
        <v>10</v>
      </c>
      <c r="I96" s="135"/>
      <c r="J96" s="135"/>
      <c r="K96" s="136">
        <f>ROUND(P96*H96,2)</f>
        <v>0</v>
      </c>
      <c r="L96" s="132" t="s">
        <v>140</v>
      </c>
      <c r="M96" s="32"/>
      <c r="N96" s="137" t="s">
        <v>20</v>
      </c>
      <c r="O96" s="138" t="s">
        <v>45</v>
      </c>
      <c r="P96" s="139">
        <f>I96+J96</f>
        <v>0</v>
      </c>
      <c r="Q96" s="139">
        <f>ROUND(I96*H96,2)</f>
        <v>0</v>
      </c>
      <c r="R96" s="139">
        <f>ROUND(J96*H96,2)</f>
        <v>0</v>
      </c>
      <c r="T96" s="140">
        <f>S96*H96</f>
        <v>0</v>
      </c>
      <c r="U96" s="140">
        <v>3.0000000000000001E-5</v>
      </c>
      <c r="V96" s="140">
        <f>U96*H96</f>
        <v>3.0000000000000003E-4</v>
      </c>
      <c r="W96" s="140">
        <v>0</v>
      </c>
      <c r="X96" s="141">
        <f>W96*H96</f>
        <v>0</v>
      </c>
      <c r="AR96" s="142" t="s">
        <v>141</v>
      </c>
      <c r="AT96" s="142" t="s">
        <v>136</v>
      </c>
      <c r="AU96" s="142" t="s">
        <v>86</v>
      </c>
      <c r="AY96" s="17" t="s">
        <v>134</v>
      </c>
      <c r="BE96" s="143">
        <f>IF(O96="základní",K96,0)</f>
        <v>0</v>
      </c>
      <c r="BF96" s="143">
        <f>IF(O96="snížená",K96,0)</f>
        <v>0</v>
      </c>
      <c r="BG96" s="143">
        <f>IF(O96="zákl. přenesená",K96,0)</f>
        <v>0</v>
      </c>
      <c r="BH96" s="143">
        <f>IF(O96="sníž. přenesená",K96,0)</f>
        <v>0</v>
      </c>
      <c r="BI96" s="143">
        <f>IF(O96="nulová",K96,0)</f>
        <v>0</v>
      </c>
      <c r="BJ96" s="17" t="s">
        <v>84</v>
      </c>
      <c r="BK96" s="143">
        <f>ROUND(P96*H96,2)</f>
        <v>0</v>
      </c>
      <c r="BL96" s="17" t="s">
        <v>141</v>
      </c>
      <c r="BM96" s="142" t="s">
        <v>161</v>
      </c>
    </row>
    <row r="97" spans="2:65" s="1" customFormat="1">
      <c r="B97" s="32"/>
      <c r="D97" s="144" t="s">
        <v>143</v>
      </c>
      <c r="F97" s="145" t="s">
        <v>162</v>
      </c>
      <c r="I97" s="146"/>
      <c r="J97" s="146"/>
      <c r="M97" s="32"/>
      <c r="N97" s="147"/>
      <c r="X97" s="53"/>
      <c r="AT97" s="17" t="s">
        <v>143</v>
      </c>
      <c r="AU97" s="17" t="s">
        <v>86</v>
      </c>
    </row>
    <row r="98" spans="2:65" s="1" customFormat="1">
      <c r="B98" s="32"/>
      <c r="D98" s="148" t="s">
        <v>145</v>
      </c>
      <c r="F98" s="149" t="s">
        <v>163</v>
      </c>
      <c r="I98" s="146"/>
      <c r="J98" s="146"/>
      <c r="M98" s="32"/>
      <c r="N98" s="147"/>
      <c r="X98" s="53"/>
      <c r="AT98" s="17" t="s">
        <v>145</v>
      </c>
      <c r="AU98" s="17" t="s">
        <v>86</v>
      </c>
    </row>
    <row r="99" spans="2:65" s="1" customFormat="1" ht="24.2" customHeight="1">
      <c r="B99" s="32"/>
      <c r="C99" s="130" t="s">
        <v>164</v>
      </c>
      <c r="D99" s="130" t="s">
        <v>136</v>
      </c>
      <c r="E99" s="131" t="s">
        <v>165</v>
      </c>
      <c r="F99" s="132" t="s">
        <v>166</v>
      </c>
      <c r="G99" s="133" t="s">
        <v>167</v>
      </c>
      <c r="H99" s="134">
        <v>717.32</v>
      </c>
      <c r="I99" s="135"/>
      <c r="J99" s="135"/>
      <c r="K99" s="136">
        <f>ROUND(P99*H99,2)</f>
        <v>0</v>
      </c>
      <c r="L99" s="132" t="s">
        <v>140</v>
      </c>
      <c r="M99" s="32"/>
      <c r="N99" s="137" t="s">
        <v>20</v>
      </c>
      <c r="O99" s="138" t="s">
        <v>45</v>
      </c>
      <c r="P99" s="139">
        <f>I99+J99</f>
        <v>0</v>
      </c>
      <c r="Q99" s="139">
        <f>ROUND(I99*H99,2)</f>
        <v>0</v>
      </c>
      <c r="R99" s="139">
        <f>ROUND(J99*H99,2)</f>
        <v>0</v>
      </c>
      <c r="T99" s="140">
        <f>S99*H99</f>
        <v>0</v>
      </c>
      <c r="U99" s="140">
        <v>0</v>
      </c>
      <c r="V99" s="140">
        <f>U99*H99</f>
        <v>0</v>
      </c>
      <c r="W99" s="140">
        <v>0</v>
      </c>
      <c r="X99" s="141">
        <f>W99*H99</f>
        <v>0</v>
      </c>
      <c r="AR99" s="142" t="s">
        <v>141</v>
      </c>
      <c r="AT99" s="142" t="s">
        <v>136</v>
      </c>
      <c r="AU99" s="142" t="s">
        <v>86</v>
      </c>
      <c r="AY99" s="17" t="s">
        <v>134</v>
      </c>
      <c r="BE99" s="143">
        <f>IF(O99="základní",K99,0)</f>
        <v>0</v>
      </c>
      <c r="BF99" s="143">
        <f>IF(O99="snížená",K99,0)</f>
        <v>0</v>
      </c>
      <c r="BG99" s="143">
        <f>IF(O99="zákl. přenesená",K99,0)</f>
        <v>0</v>
      </c>
      <c r="BH99" s="143">
        <f>IF(O99="sníž. přenesená",K99,0)</f>
        <v>0</v>
      </c>
      <c r="BI99" s="143">
        <f>IF(O99="nulová",K99,0)</f>
        <v>0</v>
      </c>
      <c r="BJ99" s="17" t="s">
        <v>84</v>
      </c>
      <c r="BK99" s="143">
        <f>ROUND(P99*H99,2)</f>
        <v>0</v>
      </c>
      <c r="BL99" s="17" t="s">
        <v>141</v>
      </c>
      <c r="BM99" s="142" t="s">
        <v>168</v>
      </c>
    </row>
    <row r="100" spans="2:65" s="1" customFormat="1">
      <c r="B100" s="32"/>
      <c r="D100" s="144" t="s">
        <v>143</v>
      </c>
      <c r="F100" s="145" t="s">
        <v>169</v>
      </c>
      <c r="I100" s="146"/>
      <c r="J100" s="146"/>
      <c r="M100" s="32"/>
      <c r="N100" s="147"/>
      <c r="X100" s="53"/>
      <c r="AT100" s="17" t="s">
        <v>143</v>
      </c>
      <c r="AU100" s="17" t="s">
        <v>86</v>
      </c>
    </row>
    <row r="101" spans="2:65" s="1" customFormat="1">
      <c r="B101" s="32"/>
      <c r="D101" s="148" t="s">
        <v>145</v>
      </c>
      <c r="F101" s="149" t="s">
        <v>170</v>
      </c>
      <c r="I101" s="146"/>
      <c r="J101" s="146"/>
      <c r="M101" s="32"/>
      <c r="N101" s="147"/>
      <c r="X101" s="53"/>
      <c r="AT101" s="17" t="s">
        <v>145</v>
      </c>
      <c r="AU101" s="17" t="s">
        <v>86</v>
      </c>
    </row>
    <row r="102" spans="2:65" s="1" customFormat="1" ht="24.2" customHeight="1">
      <c r="B102" s="32"/>
      <c r="C102" s="130" t="s">
        <v>171</v>
      </c>
      <c r="D102" s="130" t="s">
        <v>136</v>
      </c>
      <c r="E102" s="131" t="s">
        <v>172</v>
      </c>
      <c r="F102" s="132" t="s">
        <v>173</v>
      </c>
      <c r="G102" s="133" t="s">
        <v>139</v>
      </c>
      <c r="H102" s="134">
        <v>4</v>
      </c>
      <c r="I102" s="135"/>
      <c r="J102" s="135"/>
      <c r="K102" s="136">
        <f>ROUND(P102*H102,2)</f>
        <v>0</v>
      </c>
      <c r="L102" s="132" t="s">
        <v>140</v>
      </c>
      <c r="M102" s="32"/>
      <c r="N102" s="137" t="s">
        <v>20</v>
      </c>
      <c r="O102" s="138" t="s">
        <v>45</v>
      </c>
      <c r="P102" s="139">
        <f>I102+J102</f>
        <v>0</v>
      </c>
      <c r="Q102" s="139">
        <f>ROUND(I102*H102,2)</f>
        <v>0</v>
      </c>
      <c r="R102" s="139">
        <f>ROUND(J102*H102,2)</f>
        <v>0</v>
      </c>
      <c r="T102" s="140">
        <f>S102*H102</f>
        <v>0</v>
      </c>
      <c r="U102" s="140">
        <v>0</v>
      </c>
      <c r="V102" s="140">
        <f>U102*H102</f>
        <v>0</v>
      </c>
      <c r="W102" s="140">
        <v>0</v>
      </c>
      <c r="X102" s="141">
        <f>W102*H102</f>
        <v>0</v>
      </c>
      <c r="AR102" s="142" t="s">
        <v>141</v>
      </c>
      <c r="AT102" s="142" t="s">
        <v>136</v>
      </c>
      <c r="AU102" s="142" t="s">
        <v>86</v>
      </c>
      <c r="AY102" s="17" t="s">
        <v>134</v>
      </c>
      <c r="BE102" s="143">
        <f>IF(O102="základní",K102,0)</f>
        <v>0</v>
      </c>
      <c r="BF102" s="143">
        <f>IF(O102="snížená",K102,0)</f>
        <v>0</v>
      </c>
      <c r="BG102" s="143">
        <f>IF(O102="zákl. přenesená",K102,0)</f>
        <v>0</v>
      </c>
      <c r="BH102" s="143">
        <f>IF(O102="sníž. přenesená",K102,0)</f>
        <v>0</v>
      </c>
      <c r="BI102" s="143">
        <f>IF(O102="nulová",K102,0)</f>
        <v>0</v>
      </c>
      <c r="BJ102" s="17" t="s">
        <v>84</v>
      </c>
      <c r="BK102" s="143">
        <f>ROUND(P102*H102,2)</f>
        <v>0</v>
      </c>
      <c r="BL102" s="17" t="s">
        <v>141</v>
      </c>
      <c r="BM102" s="142" t="s">
        <v>174</v>
      </c>
    </row>
    <row r="103" spans="2:65" s="1" customFormat="1">
      <c r="B103" s="32"/>
      <c r="D103" s="144" t="s">
        <v>143</v>
      </c>
      <c r="F103" s="145" t="s">
        <v>175</v>
      </c>
      <c r="I103" s="146"/>
      <c r="J103" s="146"/>
      <c r="M103" s="32"/>
      <c r="N103" s="147"/>
      <c r="X103" s="53"/>
      <c r="AT103" s="17" t="s">
        <v>143</v>
      </c>
      <c r="AU103" s="17" t="s">
        <v>86</v>
      </c>
    </row>
    <row r="104" spans="2:65" s="1" customFormat="1">
      <c r="B104" s="32"/>
      <c r="D104" s="148" t="s">
        <v>145</v>
      </c>
      <c r="F104" s="149" t="s">
        <v>176</v>
      </c>
      <c r="I104" s="146"/>
      <c r="J104" s="146"/>
      <c r="M104" s="32"/>
      <c r="N104" s="147"/>
      <c r="X104" s="53"/>
      <c r="AT104" s="17" t="s">
        <v>145</v>
      </c>
      <c r="AU104" s="17" t="s">
        <v>86</v>
      </c>
    </row>
    <row r="105" spans="2:65" s="1" customFormat="1" ht="24.2" customHeight="1">
      <c r="B105" s="32"/>
      <c r="C105" s="130" t="s">
        <v>177</v>
      </c>
      <c r="D105" s="130" t="s">
        <v>136</v>
      </c>
      <c r="E105" s="131" t="s">
        <v>178</v>
      </c>
      <c r="F105" s="132" t="s">
        <v>179</v>
      </c>
      <c r="G105" s="133" t="s">
        <v>139</v>
      </c>
      <c r="H105" s="134">
        <v>4</v>
      </c>
      <c r="I105" s="135"/>
      <c r="J105" s="135"/>
      <c r="K105" s="136">
        <f>ROUND(P105*H105,2)</f>
        <v>0</v>
      </c>
      <c r="L105" s="132" t="s">
        <v>140</v>
      </c>
      <c r="M105" s="32"/>
      <c r="N105" s="137" t="s">
        <v>20</v>
      </c>
      <c r="O105" s="138" t="s">
        <v>45</v>
      </c>
      <c r="P105" s="139">
        <f>I105+J105</f>
        <v>0</v>
      </c>
      <c r="Q105" s="139">
        <f>ROUND(I105*H105,2)</f>
        <v>0</v>
      </c>
      <c r="R105" s="139">
        <f>ROUND(J105*H105,2)</f>
        <v>0</v>
      </c>
      <c r="T105" s="140">
        <f>S105*H105</f>
        <v>0</v>
      </c>
      <c r="U105" s="140">
        <v>0</v>
      </c>
      <c r="V105" s="140">
        <f>U105*H105</f>
        <v>0</v>
      </c>
      <c r="W105" s="140">
        <v>0</v>
      </c>
      <c r="X105" s="141">
        <f>W105*H105</f>
        <v>0</v>
      </c>
      <c r="AR105" s="142" t="s">
        <v>141</v>
      </c>
      <c r="AT105" s="142" t="s">
        <v>136</v>
      </c>
      <c r="AU105" s="142" t="s">
        <v>86</v>
      </c>
      <c r="AY105" s="17" t="s">
        <v>134</v>
      </c>
      <c r="BE105" s="143">
        <f>IF(O105="základní",K105,0)</f>
        <v>0</v>
      </c>
      <c r="BF105" s="143">
        <f>IF(O105="snížená",K105,0)</f>
        <v>0</v>
      </c>
      <c r="BG105" s="143">
        <f>IF(O105="zákl. přenesená",K105,0)</f>
        <v>0</v>
      </c>
      <c r="BH105" s="143">
        <f>IF(O105="sníž. přenesená",K105,0)</f>
        <v>0</v>
      </c>
      <c r="BI105" s="143">
        <f>IF(O105="nulová",K105,0)</f>
        <v>0</v>
      </c>
      <c r="BJ105" s="17" t="s">
        <v>84</v>
      </c>
      <c r="BK105" s="143">
        <f>ROUND(P105*H105,2)</f>
        <v>0</v>
      </c>
      <c r="BL105" s="17" t="s">
        <v>141</v>
      </c>
      <c r="BM105" s="142" t="s">
        <v>180</v>
      </c>
    </row>
    <row r="106" spans="2:65" s="1" customFormat="1">
      <c r="B106" s="32"/>
      <c r="D106" s="144" t="s">
        <v>143</v>
      </c>
      <c r="F106" s="145" t="s">
        <v>181</v>
      </c>
      <c r="I106" s="146"/>
      <c r="J106" s="146"/>
      <c r="M106" s="32"/>
      <c r="N106" s="147"/>
      <c r="X106" s="53"/>
      <c r="AT106" s="17" t="s">
        <v>143</v>
      </c>
      <c r="AU106" s="17" t="s">
        <v>86</v>
      </c>
    </row>
    <row r="107" spans="2:65" s="1" customFormat="1">
      <c r="B107" s="32"/>
      <c r="D107" s="148" t="s">
        <v>145</v>
      </c>
      <c r="F107" s="149" t="s">
        <v>182</v>
      </c>
      <c r="I107" s="146"/>
      <c r="J107" s="146"/>
      <c r="M107" s="32"/>
      <c r="N107" s="147"/>
      <c r="X107" s="53"/>
      <c r="AT107" s="17" t="s">
        <v>145</v>
      </c>
      <c r="AU107" s="17" t="s">
        <v>86</v>
      </c>
    </row>
    <row r="108" spans="2:65" s="1" customFormat="1">
      <c r="B108" s="32"/>
      <c r="D108" s="144" t="s">
        <v>183</v>
      </c>
      <c r="F108" s="150" t="s">
        <v>184</v>
      </c>
      <c r="I108" s="146"/>
      <c r="J108" s="146"/>
      <c r="M108" s="32"/>
      <c r="N108" s="147"/>
      <c r="X108" s="53"/>
      <c r="AT108" s="17" t="s">
        <v>183</v>
      </c>
      <c r="AU108" s="17" t="s">
        <v>86</v>
      </c>
    </row>
    <row r="109" spans="2:65" s="1" customFormat="1" ht="21.75" customHeight="1">
      <c r="B109" s="32"/>
      <c r="C109" s="130" t="s">
        <v>185</v>
      </c>
      <c r="D109" s="130" t="s">
        <v>136</v>
      </c>
      <c r="E109" s="131" t="s">
        <v>186</v>
      </c>
      <c r="F109" s="132" t="s">
        <v>187</v>
      </c>
      <c r="G109" s="133" t="s">
        <v>188</v>
      </c>
      <c r="H109" s="134">
        <v>71.731999999999999</v>
      </c>
      <c r="I109" s="135"/>
      <c r="J109" s="135"/>
      <c r="K109" s="136">
        <f>ROUND(P109*H109,2)</f>
        <v>0</v>
      </c>
      <c r="L109" s="132" t="s">
        <v>20</v>
      </c>
      <c r="M109" s="32"/>
      <c r="N109" s="137" t="s">
        <v>20</v>
      </c>
      <c r="O109" s="138" t="s">
        <v>45</v>
      </c>
      <c r="P109" s="139">
        <f>I109+J109</f>
        <v>0</v>
      </c>
      <c r="Q109" s="139">
        <f>ROUND(I109*H109,2)</f>
        <v>0</v>
      </c>
      <c r="R109" s="139">
        <f>ROUND(J109*H109,2)</f>
        <v>0</v>
      </c>
      <c r="T109" s="140">
        <f>S109*H109</f>
        <v>0</v>
      </c>
      <c r="U109" s="140">
        <v>0</v>
      </c>
      <c r="V109" s="140">
        <f>U109*H109</f>
        <v>0</v>
      </c>
      <c r="W109" s="140">
        <v>0</v>
      </c>
      <c r="X109" s="141">
        <f>W109*H109</f>
        <v>0</v>
      </c>
      <c r="AR109" s="142" t="s">
        <v>141</v>
      </c>
      <c r="AT109" s="142" t="s">
        <v>136</v>
      </c>
      <c r="AU109" s="142" t="s">
        <v>86</v>
      </c>
      <c r="AY109" s="17" t="s">
        <v>134</v>
      </c>
      <c r="BE109" s="143">
        <f>IF(O109="základní",K109,0)</f>
        <v>0</v>
      </c>
      <c r="BF109" s="143">
        <f>IF(O109="snížená",K109,0)</f>
        <v>0</v>
      </c>
      <c r="BG109" s="143">
        <f>IF(O109="zákl. přenesená",K109,0)</f>
        <v>0</v>
      </c>
      <c r="BH109" s="143">
        <f>IF(O109="sníž. přenesená",K109,0)</f>
        <v>0</v>
      </c>
      <c r="BI109" s="143">
        <f>IF(O109="nulová",K109,0)</f>
        <v>0</v>
      </c>
      <c r="BJ109" s="17" t="s">
        <v>84</v>
      </c>
      <c r="BK109" s="143">
        <f>ROUND(P109*H109,2)</f>
        <v>0</v>
      </c>
      <c r="BL109" s="17" t="s">
        <v>141</v>
      </c>
      <c r="BM109" s="142" t="s">
        <v>189</v>
      </c>
    </row>
    <row r="110" spans="2:65" s="1" customFormat="1">
      <c r="B110" s="32"/>
      <c r="D110" s="144" t="s">
        <v>143</v>
      </c>
      <c r="F110" s="145" t="s">
        <v>190</v>
      </c>
      <c r="I110" s="146"/>
      <c r="J110" s="146"/>
      <c r="M110" s="32"/>
      <c r="N110" s="147"/>
      <c r="X110" s="53"/>
      <c r="AT110" s="17" t="s">
        <v>143</v>
      </c>
      <c r="AU110" s="17" t="s">
        <v>86</v>
      </c>
    </row>
    <row r="111" spans="2:65" s="12" customFormat="1">
      <c r="B111" s="151"/>
      <c r="D111" s="144" t="s">
        <v>191</v>
      </c>
      <c r="E111" s="152" t="s">
        <v>20</v>
      </c>
      <c r="F111" s="153" t="s">
        <v>192</v>
      </c>
      <c r="H111" s="154">
        <v>71.731999999999999</v>
      </c>
      <c r="I111" s="155"/>
      <c r="J111" s="155"/>
      <c r="M111" s="151"/>
      <c r="N111" s="156"/>
      <c r="X111" s="157"/>
      <c r="AT111" s="152" t="s">
        <v>191</v>
      </c>
      <c r="AU111" s="152" t="s">
        <v>86</v>
      </c>
      <c r="AV111" s="12" t="s">
        <v>86</v>
      </c>
      <c r="AW111" s="12" t="s">
        <v>5</v>
      </c>
      <c r="AX111" s="12" t="s">
        <v>84</v>
      </c>
      <c r="AY111" s="152" t="s">
        <v>134</v>
      </c>
    </row>
    <row r="112" spans="2:65" s="1" customFormat="1" ht="24.2" customHeight="1">
      <c r="B112" s="32"/>
      <c r="C112" s="130" t="s">
        <v>193</v>
      </c>
      <c r="D112" s="130" t="s">
        <v>136</v>
      </c>
      <c r="E112" s="131" t="s">
        <v>194</v>
      </c>
      <c r="F112" s="132" t="s">
        <v>195</v>
      </c>
      <c r="G112" s="133" t="s">
        <v>188</v>
      </c>
      <c r="H112" s="134">
        <v>71.731999999999999</v>
      </c>
      <c r="I112" s="135"/>
      <c r="J112" s="135"/>
      <c r="K112" s="136">
        <f>ROUND(P112*H112,2)</f>
        <v>0</v>
      </c>
      <c r="L112" s="132" t="s">
        <v>20</v>
      </c>
      <c r="M112" s="32"/>
      <c r="N112" s="137" t="s">
        <v>20</v>
      </c>
      <c r="O112" s="138" t="s">
        <v>45</v>
      </c>
      <c r="P112" s="139">
        <f>I112+J112</f>
        <v>0</v>
      </c>
      <c r="Q112" s="139">
        <f>ROUND(I112*H112,2)</f>
        <v>0</v>
      </c>
      <c r="R112" s="139">
        <f>ROUND(J112*H112,2)</f>
        <v>0</v>
      </c>
      <c r="T112" s="140">
        <f>S112*H112</f>
        <v>0</v>
      </c>
      <c r="U112" s="140">
        <v>0</v>
      </c>
      <c r="V112" s="140">
        <f>U112*H112</f>
        <v>0</v>
      </c>
      <c r="W112" s="140">
        <v>0</v>
      </c>
      <c r="X112" s="141">
        <f>W112*H112</f>
        <v>0</v>
      </c>
      <c r="AR112" s="142" t="s">
        <v>141</v>
      </c>
      <c r="AT112" s="142" t="s">
        <v>136</v>
      </c>
      <c r="AU112" s="142" t="s">
        <v>86</v>
      </c>
      <c r="AY112" s="17" t="s">
        <v>134</v>
      </c>
      <c r="BE112" s="143">
        <f>IF(O112="základní",K112,0)</f>
        <v>0</v>
      </c>
      <c r="BF112" s="143">
        <f>IF(O112="snížená",K112,0)</f>
        <v>0</v>
      </c>
      <c r="BG112" s="143">
        <f>IF(O112="zákl. přenesená",K112,0)</f>
        <v>0</v>
      </c>
      <c r="BH112" s="143">
        <f>IF(O112="sníž. přenesená",K112,0)</f>
        <v>0</v>
      </c>
      <c r="BI112" s="143">
        <f>IF(O112="nulová",K112,0)</f>
        <v>0</v>
      </c>
      <c r="BJ112" s="17" t="s">
        <v>84</v>
      </c>
      <c r="BK112" s="143">
        <f>ROUND(P112*H112,2)</f>
        <v>0</v>
      </c>
      <c r="BL112" s="17" t="s">
        <v>141</v>
      </c>
      <c r="BM112" s="142" t="s">
        <v>196</v>
      </c>
    </row>
    <row r="113" spans="2:65" s="1" customFormat="1">
      <c r="B113" s="32"/>
      <c r="D113" s="144" t="s">
        <v>143</v>
      </c>
      <c r="F113" s="145" t="s">
        <v>197</v>
      </c>
      <c r="I113" s="146"/>
      <c r="J113" s="146"/>
      <c r="M113" s="32"/>
      <c r="N113" s="147"/>
      <c r="X113" s="53"/>
      <c r="AT113" s="17" t="s">
        <v>143</v>
      </c>
      <c r="AU113" s="17" t="s">
        <v>86</v>
      </c>
    </row>
    <row r="114" spans="2:65" s="1" customFormat="1">
      <c r="B114" s="32"/>
      <c r="D114" s="144" t="s">
        <v>183</v>
      </c>
      <c r="F114" s="150" t="s">
        <v>198</v>
      </c>
      <c r="I114" s="146"/>
      <c r="J114" s="146"/>
      <c r="M114" s="32"/>
      <c r="N114" s="147"/>
      <c r="X114" s="53"/>
      <c r="AT114" s="17" t="s">
        <v>183</v>
      </c>
      <c r="AU114" s="17" t="s">
        <v>86</v>
      </c>
    </row>
    <row r="115" spans="2:65" s="12" customFormat="1">
      <c r="B115" s="151"/>
      <c r="D115" s="144" t="s">
        <v>191</v>
      </c>
      <c r="E115" s="152" t="s">
        <v>20</v>
      </c>
      <c r="F115" s="153" t="s">
        <v>192</v>
      </c>
      <c r="H115" s="154">
        <v>71.731999999999999</v>
      </c>
      <c r="I115" s="155"/>
      <c r="J115" s="155"/>
      <c r="M115" s="151"/>
      <c r="N115" s="156"/>
      <c r="X115" s="157"/>
      <c r="AT115" s="152" t="s">
        <v>191</v>
      </c>
      <c r="AU115" s="152" t="s">
        <v>86</v>
      </c>
      <c r="AV115" s="12" t="s">
        <v>86</v>
      </c>
      <c r="AW115" s="12" t="s">
        <v>5</v>
      </c>
      <c r="AX115" s="12" t="s">
        <v>84</v>
      </c>
      <c r="AY115" s="152" t="s">
        <v>134</v>
      </c>
    </row>
    <row r="116" spans="2:65" s="1" customFormat="1">
      <c r="B116" s="32"/>
      <c r="C116" s="130" t="s">
        <v>199</v>
      </c>
      <c r="D116" s="130" t="s">
        <v>136</v>
      </c>
      <c r="E116" s="131" t="s">
        <v>200</v>
      </c>
      <c r="F116" s="132" t="s">
        <v>201</v>
      </c>
      <c r="G116" s="133" t="s">
        <v>188</v>
      </c>
      <c r="H116" s="134">
        <v>740.38</v>
      </c>
      <c r="I116" s="135"/>
      <c r="J116" s="135"/>
      <c r="K116" s="136">
        <f>ROUND(P116*H116,2)</f>
        <v>0</v>
      </c>
      <c r="L116" s="132" t="s">
        <v>140</v>
      </c>
      <c r="M116" s="32"/>
      <c r="N116" s="137" t="s">
        <v>20</v>
      </c>
      <c r="O116" s="138" t="s">
        <v>45</v>
      </c>
      <c r="P116" s="139">
        <f>I116+J116</f>
        <v>0</v>
      </c>
      <c r="Q116" s="139">
        <f>ROUND(I116*H116,2)</f>
        <v>0</v>
      </c>
      <c r="R116" s="139">
        <f>ROUND(J116*H116,2)</f>
        <v>0</v>
      </c>
      <c r="T116" s="140">
        <f>S116*H116</f>
        <v>0</v>
      </c>
      <c r="U116" s="140">
        <v>0</v>
      </c>
      <c r="V116" s="140">
        <f>U116*H116</f>
        <v>0</v>
      </c>
      <c r="W116" s="140">
        <v>0</v>
      </c>
      <c r="X116" s="141">
        <f>W116*H116</f>
        <v>0</v>
      </c>
      <c r="AR116" s="142" t="s">
        <v>141</v>
      </c>
      <c r="AT116" s="142" t="s">
        <v>136</v>
      </c>
      <c r="AU116" s="142" t="s">
        <v>86</v>
      </c>
      <c r="AY116" s="17" t="s">
        <v>134</v>
      </c>
      <c r="BE116" s="143">
        <f>IF(O116="základní",K116,0)</f>
        <v>0</v>
      </c>
      <c r="BF116" s="143">
        <f>IF(O116="snížená",K116,0)</f>
        <v>0</v>
      </c>
      <c r="BG116" s="143">
        <f>IF(O116="zákl. přenesená",K116,0)</f>
        <v>0</v>
      </c>
      <c r="BH116" s="143">
        <f>IF(O116="sníž. přenesená",K116,0)</f>
        <v>0</v>
      </c>
      <c r="BI116" s="143">
        <f>IF(O116="nulová",K116,0)</f>
        <v>0</v>
      </c>
      <c r="BJ116" s="17" t="s">
        <v>84</v>
      </c>
      <c r="BK116" s="143">
        <f>ROUND(P116*H116,2)</f>
        <v>0</v>
      </c>
      <c r="BL116" s="17" t="s">
        <v>141</v>
      </c>
      <c r="BM116" s="142" t="s">
        <v>202</v>
      </c>
    </row>
    <row r="117" spans="2:65" s="1" customFormat="1">
      <c r="B117" s="32"/>
      <c r="D117" s="144" t="s">
        <v>143</v>
      </c>
      <c r="F117" s="145" t="s">
        <v>203</v>
      </c>
      <c r="I117" s="146"/>
      <c r="J117" s="146"/>
      <c r="M117" s="32"/>
      <c r="N117" s="147"/>
      <c r="X117" s="53"/>
      <c r="AT117" s="17" t="s">
        <v>143</v>
      </c>
      <c r="AU117" s="17" t="s">
        <v>86</v>
      </c>
    </row>
    <row r="118" spans="2:65" s="1" customFormat="1">
      <c r="B118" s="32"/>
      <c r="D118" s="148" t="s">
        <v>145</v>
      </c>
      <c r="F118" s="149" t="s">
        <v>204</v>
      </c>
      <c r="I118" s="146"/>
      <c r="J118" s="146"/>
      <c r="M118" s="32"/>
      <c r="N118" s="147"/>
      <c r="X118" s="53"/>
      <c r="AT118" s="17" t="s">
        <v>145</v>
      </c>
      <c r="AU118" s="17" t="s">
        <v>86</v>
      </c>
    </row>
    <row r="119" spans="2:65" s="1" customFormat="1">
      <c r="B119" s="32"/>
      <c r="C119" s="130" t="s">
        <v>205</v>
      </c>
      <c r="D119" s="130" t="s">
        <v>136</v>
      </c>
      <c r="E119" s="131" t="s">
        <v>206</v>
      </c>
      <c r="F119" s="132" t="s">
        <v>187</v>
      </c>
      <c r="G119" s="133" t="s">
        <v>188</v>
      </c>
      <c r="H119" s="134">
        <v>737.94200000000001</v>
      </c>
      <c r="I119" s="135"/>
      <c r="J119" s="135"/>
      <c r="K119" s="136">
        <f>ROUND(P119*H119,2)</f>
        <v>0</v>
      </c>
      <c r="L119" s="132" t="s">
        <v>140</v>
      </c>
      <c r="M119" s="32"/>
      <c r="N119" s="137" t="s">
        <v>20</v>
      </c>
      <c r="O119" s="138" t="s">
        <v>45</v>
      </c>
      <c r="P119" s="139">
        <f>I119+J119</f>
        <v>0</v>
      </c>
      <c r="Q119" s="139">
        <f>ROUND(I119*H119,2)</f>
        <v>0</v>
      </c>
      <c r="R119" s="139">
        <f>ROUND(J119*H119,2)</f>
        <v>0</v>
      </c>
      <c r="T119" s="140">
        <f>S119*H119</f>
        <v>0</v>
      </c>
      <c r="U119" s="140">
        <v>0</v>
      </c>
      <c r="V119" s="140">
        <f>U119*H119</f>
        <v>0</v>
      </c>
      <c r="W119" s="140">
        <v>0</v>
      </c>
      <c r="X119" s="141">
        <f>W119*H119</f>
        <v>0</v>
      </c>
      <c r="AR119" s="142" t="s">
        <v>141</v>
      </c>
      <c r="AT119" s="142" t="s">
        <v>136</v>
      </c>
      <c r="AU119" s="142" t="s">
        <v>86</v>
      </c>
      <c r="AY119" s="17" t="s">
        <v>134</v>
      </c>
      <c r="BE119" s="143">
        <f>IF(O119="základní",K119,0)</f>
        <v>0</v>
      </c>
      <c r="BF119" s="143">
        <f>IF(O119="snížená",K119,0)</f>
        <v>0</v>
      </c>
      <c r="BG119" s="143">
        <f>IF(O119="zákl. přenesená",K119,0)</f>
        <v>0</v>
      </c>
      <c r="BH119" s="143">
        <f>IF(O119="sníž. přenesená",K119,0)</f>
        <v>0</v>
      </c>
      <c r="BI119" s="143">
        <f>IF(O119="nulová",K119,0)</f>
        <v>0</v>
      </c>
      <c r="BJ119" s="17" t="s">
        <v>84</v>
      </c>
      <c r="BK119" s="143">
        <f>ROUND(P119*H119,2)</f>
        <v>0</v>
      </c>
      <c r="BL119" s="17" t="s">
        <v>141</v>
      </c>
      <c r="BM119" s="142" t="s">
        <v>207</v>
      </c>
    </row>
    <row r="120" spans="2:65" s="1" customFormat="1">
      <c r="B120" s="32"/>
      <c r="D120" s="144" t="s">
        <v>143</v>
      </c>
      <c r="F120" s="145" t="s">
        <v>208</v>
      </c>
      <c r="I120" s="146"/>
      <c r="J120" s="146"/>
      <c r="M120" s="32"/>
      <c r="N120" s="147"/>
      <c r="X120" s="53"/>
      <c r="AT120" s="17" t="s">
        <v>143</v>
      </c>
      <c r="AU120" s="17" t="s">
        <v>86</v>
      </c>
    </row>
    <row r="121" spans="2:65" s="1" customFormat="1">
      <c r="B121" s="32"/>
      <c r="D121" s="148" t="s">
        <v>145</v>
      </c>
      <c r="F121" s="149" t="s">
        <v>209</v>
      </c>
      <c r="I121" s="146"/>
      <c r="J121" s="146"/>
      <c r="M121" s="32"/>
      <c r="N121" s="147"/>
      <c r="X121" s="53"/>
      <c r="AT121" s="17" t="s">
        <v>145</v>
      </c>
      <c r="AU121" s="17" t="s">
        <v>86</v>
      </c>
    </row>
    <row r="122" spans="2:65" s="13" customFormat="1">
      <c r="B122" s="158"/>
      <c r="D122" s="144" t="s">
        <v>191</v>
      </c>
      <c r="E122" s="159" t="s">
        <v>20</v>
      </c>
      <c r="F122" s="160" t="s">
        <v>210</v>
      </c>
      <c r="H122" s="159" t="s">
        <v>20</v>
      </c>
      <c r="I122" s="161"/>
      <c r="J122" s="161"/>
      <c r="M122" s="158"/>
      <c r="N122" s="162"/>
      <c r="X122" s="163"/>
      <c r="AT122" s="159" t="s">
        <v>191</v>
      </c>
      <c r="AU122" s="159" t="s">
        <v>86</v>
      </c>
      <c r="AV122" s="13" t="s">
        <v>84</v>
      </c>
      <c r="AW122" s="13" t="s">
        <v>5</v>
      </c>
      <c r="AX122" s="13" t="s">
        <v>76</v>
      </c>
      <c r="AY122" s="159" t="s">
        <v>134</v>
      </c>
    </row>
    <row r="123" spans="2:65" s="12" customFormat="1">
      <c r="B123" s="151"/>
      <c r="D123" s="144" t="s">
        <v>191</v>
      </c>
      <c r="E123" s="152" t="s">
        <v>20</v>
      </c>
      <c r="F123" s="153" t="s">
        <v>211</v>
      </c>
      <c r="H123" s="154">
        <v>737.94200000000001</v>
      </c>
      <c r="I123" s="155"/>
      <c r="J123" s="155"/>
      <c r="M123" s="151"/>
      <c r="N123" s="156"/>
      <c r="X123" s="157"/>
      <c r="AT123" s="152" t="s">
        <v>191</v>
      </c>
      <c r="AU123" s="152" t="s">
        <v>86</v>
      </c>
      <c r="AV123" s="12" t="s">
        <v>86</v>
      </c>
      <c r="AW123" s="12" t="s">
        <v>5</v>
      </c>
      <c r="AX123" s="12" t="s">
        <v>84</v>
      </c>
      <c r="AY123" s="152" t="s">
        <v>134</v>
      </c>
    </row>
    <row r="124" spans="2:65" s="1" customFormat="1" ht="24.2" customHeight="1">
      <c r="B124" s="32"/>
      <c r="C124" s="130" t="s">
        <v>9</v>
      </c>
      <c r="D124" s="130" t="s">
        <v>136</v>
      </c>
      <c r="E124" s="131" t="s">
        <v>212</v>
      </c>
      <c r="F124" s="132" t="s">
        <v>195</v>
      </c>
      <c r="G124" s="133" t="s">
        <v>188</v>
      </c>
      <c r="H124" s="134">
        <v>737.94200000000001</v>
      </c>
      <c r="I124" s="135"/>
      <c r="J124" s="135"/>
      <c r="K124" s="136">
        <f>ROUND(P124*H124,2)</f>
        <v>0</v>
      </c>
      <c r="L124" s="132" t="s">
        <v>140</v>
      </c>
      <c r="M124" s="32"/>
      <c r="N124" s="137" t="s">
        <v>20</v>
      </c>
      <c r="O124" s="138" t="s">
        <v>45</v>
      </c>
      <c r="P124" s="139">
        <f>I124+J124</f>
        <v>0</v>
      </c>
      <c r="Q124" s="139">
        <f>ROUND(I124*H124,2)</f>
        <v>0</v>
      </c>
      <c r="R124" s="139">
        <f>ROUND(J124*H124,2)</f>
        <v>0</v>
      </c>
      <c r="T124" s="140">
        <f>S124*H124</f>
        <v>0</v>
      </c>
      <c r="U124" s="140">
        <v>0</v>
      </c>
      <c r="V124" s="140">
        <f>U124*H124</f>
        <v>0</v>
      </c>
      <c r="W124" s="140">
        <v>0</v>
      </c>
      <c r="X124" s="141">
        <f>W124*H124</f>
        <v>0</v>
      </c>
      <c r="AR124" s="142" t="s">
        <v>141</v>
      </c>
      <c r="AT124" s="142" t="s">
        <v>136</v>
      </c>
      <c r="AU124" s="142" t="s">
        <v>86</v>
      </c>
      <c r="AY124" s="17" t="s">
        <v>134</v>
      </c>
      <c r="BE124" s="143">
        <f>IF(O124="základní",K124,0)</f>
        <v>0</v>
      </c>
      <c r="BF124" s="143">
        <f>IF(O124="snížená",K124,0)</f>
        <v>0</v>
      </c>
      <c r="BG124" s="143">
        <f>IF(O124="zákl. přenesená",K124,0)</f>
        <v>0</v>
      </c>
      <c r="BH124" s="143">
        <f>IF(O124="sníž. přenesená",K124,0)</f>
        <v>0</v>
      </c>
      <c r="BI124" s="143">
        <f>IF(O124="nulová",K124,0)</f>
        <v>0</v>
      </c>
      <c r="BJ124" s="17" t="s">
        <v>84</v>
      </c>
      <c r="BK124" s="143">
        <f>ROUND(P124*H124,2)</f>
        <v>0</v>
      </c>
      <c r="BL124" s="17" t="s">
        <v>141</v>
      </c>
      <c r="BM124" s="142" t="s">
        <v>213</v>
      </c>
    </row>
    <row r="125" spans="2:65" s="1" customFormat="1">
      <c r="B125" s="32"/>
      <c r="D125" s="144" t="s">
        <v>143</v>
      </c>
      <c r="F125" s="145" t="s">
        <v>214</v>
      </c>
      <c r="I125" s="146"/>
      <c r="J125" s="146"/>
      <c r="M125" s="32"/>
      <c r="N125" s="147"/>
      <c r="X125" s="53"/>
      <c r="AT125" s="17" t="s">
        <v>143</v>
      </c>
      <c r="AU125" s="17" t="s">
        <v>86</v>
      </c>
    </row>
    <row r="126" spans="2:65" s="1" customFormat="1">
      <c r="B126" s="32"/>
      <c r="D126" s="148" t="s">
        <v>145</v>
      </c>
      <c r="F126" s="149" t="s">
        <v>215</v>
      </c>
      <c r="I126" s="146"/>
      <c r="J126" s="146"/>
      <c r="M126" s="32"/>
      <c r="N126" s="147"/>
      <c r="X126" s="53"/>
      <c r="AT126" s="17" t="s">
        <v>145</v>
      </c>
      <c r="AU126" s="17" t="s">
        <v>86</v>
      </c>
    </row>
    <row r="127" spans="2:65" s="1" customFormat="1">
      <c r="B127" s="32"/>
      <c r="D127" s="144" t="s">
        <v>183</v>
      </c>
      <c r="F127" s="150" t="s">
        <v>184</v>
      </c>
      <c r="I127" s="146"/>
      <c r="J127" s="146"/>
      <c r="M127" s="32"/>
      <c r="N127" s="147"/>
      <c r="X127" s="53"/>
      <c r="AT127" s="17" t="s">
        <v>183</v>
      </c>
      <c r="AU127" s="17" t="s">
        <v>86</v>
      </c>
    </row>
    <row r="128" spans="2:65" s="13" customFormat="1">
      <c r="B128" s="158"/>
      <c r="D128" s="144" t="s">
        <v>191</v>
      </c>
      <c r="E128" s="159" t="s">
        <v>20</v>
      </c>
      <c r="F128" s="160" t="s">
        <v>210</v>
      </c>
      <c r="H128" s="159" t="s">
        <v>20</v>
      </c>
      <c r="I128" s="161"/>
      <c r="J128" s="161"/>
      <c r="M128" s="158"/>
      <c r="N128" s="162"/>
      <c r="X128" s="163"/>
      <c r="AT128" s="159" t="s">
        <v>191</v>
      </c>
      <c r="AU128" s="159" t="s">
        <v>86</v>
      </c>
      <c r="AV128" s="13" t="s">
        <v>84</v>
      </c>
      <c r="AW128" s="13" t="s">
        <v>5</v>
      </c>
      <c r="AX128" s="13" t="s">
        <v>76</v>
      </c>
      <c r="AY128" s="159" t="s">
        <v>134</v>
      </c>
    </row>
    <row r="129" spans="2:65" s="12" customFormat="1">
      <c r="B129" s="151"/>
      <c r="D129" s="144" t="s">
        <v>191</v>
      </c>
      <c r="E129" s="152" t="s">
        <v>20</v>
      </c>
      <c r="F129" s="153" t="s">
        <v>211</v>
      </c>
      <c r="H129" s="154">
        <v>737.94200000000001</v>
      </c>
      <c r="I129" s="155"/>
      <c r="J129" s="155"/>
      <c r="M129" s="151"/>
      <c r="N129" s="156"/>
      <c r="X129" s="157"/>
      <c r="AT129" s="152" t="s">
        <v>191</v>
      </c>
      <c r="AU129" s="152" t="s">
        <v>86</v>
      </c>
      <c r="AV129" s="12" t="s">
        <v>86</v>
      </c>
      <c r="AW129" s="12" t="s">
        <v>5</v>
      </c>
      <c r="AX129" s="12" t="s">
        <v>84</v>
      </c>
      <c r="AY129" s="152" t="s">
        <v>134</v>
      </c>
    </row>
    <row r="130" spans="2:65" s="1" customFormat="1" ht="24.2" customHeight="1">
      <c r="B130" s="32"/>
      <c r="C130" s="130" t="s">
        <v>216</v>
      </c>
      <c r="D130" s="130" t="s">
        <v>136</v>
      </c>
      <c r="E130" s="131" t="s">
        <v>217</v>
      </c>
      <c r="F130" s="132" t="s">
        <v>218</v>
      </c>
      <c r="G130" s="133" t="s">
        <v>188</v>
      </c>
      <c r="H130" s="134">
        <v>2.4380000000000002</v>
      </c>
      <c r="I130" s="135"/>
      <c r="J130" s="135"/>
      <c r="K130" s="136">
        <f>ROUND(P130*H130,2)</f>
        <v>0</v>
      </c>
      <c r="L130" s="132" t="s">
        <v>140</v>
      </c>
      <c r="M130" s="32"/>
      <c r="N130" s="137" t="s">
        <v>20</v>
      </c>
      <c r="O130" s="138" t="s">
        <v>45</v>
      </c>
      <c r="P130" s="139">
        <f>I130+J130</f>
        <v>0</v>
      </c>
      <c r="Q130" s="139">
        <f>ROUND(I130*H130,2)</f>
        <v>0</v>
      </c>
      <c r="R130" s="139">
        <f>ROUND(J130*H130,2)</f>
        <v>0</v>
      </c>
      <c r="T130" s="140">
        <f>S130*H130</f>
        <v>0</v>
      </c>
      <c r="U130" s="140">
        <v>0</v>
      </c>
      <c r="V130" s="140">
        <f>U130*H130</f>
        <v>0</v>
      </c>
      <c r="W130" s="140">
        <v>0</v>
      </c>
      <c r="X130" s="141">
        <f>W130*H130</f>
        <v>0</v>
      </c>
      <c r="AR130" s="142" t="s">
        <v>141</v>
      </c>
      <c r="AT130" s="142" t="s">
        <v>136</v>
      </c>
      <c r="AU130" s="142" t="s">
        <v>86</v>
      </c>
      <c r="AY130" s="17" t="s">
        <v>134</v>
      </c>
      <c r="BE130" s="143">
        <f>IF(O130="základní",K130,0)</f>
        <v>0</v>
      </c>
      <c r="BF130" s="143">
        <f>IF(O130="snížená",K130,0)</f>
        <v>0</v>
      </c>
      <c r="BG130" s="143">
        <f>IF(O130="zákl. přenesená",K130,0)</f>
        <v>0</v>
      </c>
      <c r="BH130" s="143">
        <f>IF(O130="sníž. přenesená",K130,0)</f>
        <v>0</v>
      </c>
      <c r="BI130" s="143">
        <f>IF(O130="nulová",K130,0)</f>
        <v>0</v>
      </c>
      <c r="BJ130" s="17" t="s">
        <v>84</v>
      </c>
      <c r="BK130" s="143">
        <f>ROUND(P130*H130,2)</f>
        <v>0</v>
      </c>
      <c r="BL130" s="17" t="s">
        <v>141</v>
      </c>
      <c r="BM130" s="142" t="s">
        <v>219</v>
      </c>
    </row>
    <row r="131" spans="2:65" s="1" customFormat="1">
      <c r="B131" s="32"/>
      <c r="D131" s="144" t="s">
        <v>143</v>
      </c>
      <c r="F131" s="145" t="s">
        <v>220</v>
      </c>
      <c r="I131" s="146"/>
      <c r="J131" s="146"/>
      <c r="M131" s="32"/>
      <c r="N131" s="147"/>
      <c r="X131" s="53"/>
      <c r="AT131" s="17" t="s">
        <v>143</v>
      </c>
      <c r="AU131" s="17" t="s">
        <v>86</v>
      </c>
    </row>
    <row r="132" spans="2:65" s="1" customFormat="1">
      <c r="B132" s="32"/>
      <c r="D132" s="148" t="s">
        <v>145</v>
      </c>
      <c r="F132" s="149" t="s">
        <v>221</v>
      </c>
      <c r="I132" s="146"/>
      <c r="J132" s="146"/>
      <c r="M132" s="32"/>
      <c r="N132" s="147"/>
      <c r="X132" s="53"/>
      <c r="AT132" s="17" t="s">
        <v>145</v>
      </c>
      <c r="AU132" s="17" t="s">
        <v>86</v>
      </c>
    </row>
    <row r="133" spans="2:65" s="1" customFormat="1" ht="24.2" customHeight="1">
      <c r="B133" s="32"/>
      <c r="C133" s="130" t="s">
        <v>222</v>
      </c>
      <c r="D133" s="130" t="s">
        <v>136</v>
      </c>
      <c r="E133" s="131" t="s">
        <v>223</v>
      </c>
      <c r="F133" s="132" t="s">
        <v>224</v>
      </c>
      <c r="G133" s="133" t="s">
        <v>225</v>
      </c>
      <c r="H133" s="134">
        <v>1254.501</v>
      </c>
      <c r="I133" s="135"/>
      <c r="J133" s="135"/>
      <c r="K133" s="136">
        <f>ROUND(P133*H133,2)</f>
        <v>0</v>
      </c>
      <c r="L133" s="132" t="s">
        <v>140</v>
      </c>
      <c r="M133" s="32"/>
      <c r="N133" s="137" t="s">
        <v>20</v>
      </c>
      <c r="O133" s="138" t="s">
        <v>45</v>
      </c>
      <c r="P133" s="139">
        <f>I133+J133</f>
        <v>0</v>
      </c>
      <c r="Q133" s="139">
        <f>ROUND(I133*H133,2)</f>
        <v>0</v>
      </c>
      <c r="R133" s="139">
        <f>ROUND(J133*H133,2)</f>
        <v>0</v>
      </c>
      <c r="T133" s="140">
        <f>S133*H133</f>
        <v>0</v>
      </c>
      <c r="U133" s="140">
        <v>0</v>
      </c>
      <c r="V133" s="140">
        <f>U133*H133</f>
        <v>0</v>
      </c>
      <c r="W133" s="140">
        <v>0</v>
      </c>
      <c r="X133" s="141">
        <f>W133*H133</f>
        <v>0</v>
      </c>
      <c r="AR133" s="142" t="s">
        <v>141</v>
      </c>
      <c r="AT133" s="142" t="s">
        <v>136</v>
      </c>
      <c r="AU133" s="142" t="s">
        <v>86</v>
      </c>
      <c r="AY133" s="17" t="s">
        <v>134</v>
      </c>
      <c r="BE133" s="143">
        <f>IF(O133="základní",K133,0)</f>
        <v>0</v>
      </c>
      <c r="BF133" s="143">
        <f>IF(O133="snížená",K133,0)</f>
        <v>0</v>
      </c>
      <c r="BG133" s="143">
        <f>IF(O133="zákl. přenesená",K133,0)</f>
        <v>0</v>
      </c>
      <c r="BH133" s="143">
        <f>IF(O133="sníž. přenesená",K133,0)</f>
        <v>0</v>
      </c>
      <c r="BI133" s="143">
        <f>IF(O133="nulová",K133,0)</f>
        <v>0</v>
      </c>
      <c r="BJ133" s="17" t="s">
        <v>84</v>
      </c>
      <c r="BK133" s="143">
        <f>ROUND(P133*H133,2)</f>
        <v>0</v>
      </c>
      <c r="BL133" s="17" t="s">
        <v>141</v>
      </c>
      <c r="BM133" s="142" t="s">
        <v>226</v>
      </c>
    </row>
    <row r="134" spans="2:65" s="1" customFormat="1">
      <c r="B134" s="32"/>
      <c r="D134" s="144" t="s">
        <v>143</v>
      </c>
      <c r="F134" s="145" t="s">
        <v>227</v>
      </c>
      <c r="I134" s="146"/>
      <c r="J134" s="146"/>
      <c r="M134" s="32"/>
      <c r="N134" s="147"/>
      <c r="X134" s="53"/>
      <c r="AT134" s="17" t="s">
        <v>143</v>
      </c>
      <c r="AU134" s="17" t="s">
        <v>86</v>
      </c>
    </row>
    <row r="135" spans="2:65" s="1" customFormat="1">
      <c r="B135" s="32"/>
      <c r="D135" s="148" t="s">
        <v>145</v>
      </c>
      <c r="F135" s="149" t="s">
        <v>228</v>
      </c>
      <c r="I135" s="146"/>
      <c r="J135" s="146"/>
      <c r="M135" s="32"/>
      <c r="N135" s="147"/>
      <c r="X135" s="53"/>
      <c r="AT135" s="17" t="s">
        <v>145</v>
      </c>
      <c r="AU135" s="17" t="s">
        <v>86</v>
      </c>
    </row>
    <row r="136" spans="2:65" s="1" customFormat="1">
      <c r="B136" s="32"/>
      <c r="D136" s="144" t="s">
        <v>183</v>
      </c>
      <c r="F136" s="150" t="s">
        <v>229</v>
      </c>
      <c r="I136" s="146"/>
      <c r="J136" s="146"/>
      <c r="M136" s="32"/>
      <c r="N136" s="147"/>
      <c r="X136" s="53"/>
      <c r="AT136" s="17" t="s">
        <v>183</v>
      </c>
      <c r="AU136" s="17" t="s">
        <v>86</v>
      </c>
    </row>
    <row r="137" spans="2:65" s="12" customFormat="1">
      <c r="B137" s="151"/>
      <c r="D137" s="144" t="s">
        <v>191</v>
      </c>
      <c r="E137" s="152" t="s">
        <v>20</v>
      </c>
      <c r="F137" s="153" t="s">
        <v>230</v>
      </c>
      <c r="H137" s="154">
        <v>1254.501</v>
      </c>
      <c r="I137" s="155"/>
      <c r="J137" s="155"/>
      <c r="M137" s="151"/>
      <c r="N137" s="156"/>
      <c r="X137" s="157"/>
      <c r="AT137" s="152" t="s">
        <v>191</v>
      </c>
      <c r="AU137" s="152" t="s">
        <v>86</v>
      </c>
      <c r="AV137" s="12" t="s">
        <v>86</v>
      </c>
      <c r="AW137" s="12" t="s">
        <v>5</v>
      </c>
      <c r="AX137" s="12" t="s">
        <v>84</v>
      </c>
      <c r="AY137" s="152" t="s">
        <v>134</v>
      </c>
    </row>
    <row r="138" spans="2:65" s="1" customFormat="1" ht="24.2" customHeight="1">
      <c r="B138" s="32"/>
      <c r="C138" s="130" t="s">
        <v>231</v>
      </c>
      <c r="D138" s="130" t="s">
        <v>136</v>
      </c>
      <c r="E138" s="131" t="s">
        <v>232</v>
      </c>
      <c r="F138" s="132" t="s">
        <v>233</v>
      </c>
      <c r="G138" s="133" t="s">
        <v>139</v>
      </c>
      <c r="H138" s="134">
        <v>1</v>
      </c>
      <c r="I138" s="135"/>
      <c r="J138" s="135"/>
      <c r="K138" s="136">
        <f>ROUND(P138*H138,2)</f>
        <v>0</v>
      </c>
      <c r="L138" s="132" t="s">
        <v>140</v>
      </c>
      <c r="M138" s="32"/>
      <c r="N138" s="137" t="s">
        <v>20</v>
      </c>
      <c r="O138" s="138" t="s">
        <v>45</v>
      </c>
      <c r="P138" s="139">
        <f>I138+J138</f>
        <v>0</v>
      </c>
      <c r="Q138" s="139">
        <f>ROUND(I138*H138,2)</f>
        <v>0</v>
      </c>
      <c r="R138" s="139">
        <f>ROUND(J138*H138,2)</f>
        <v>0</v>
      </c>
      <c r="T138" s="140">
        <f>S138*H138</f>
        <v>0</v>
      </c>
      <c r="U138" s="140">
        <v>4.6980000000000001E-2</v>
      </c>
      <c r="V138" s="140">
        <f>U138*H138</f>
        <v>4.6980000000000001E-2</v>
      </c>
      <c r="W138" s="140">
        <v>0</v>
      </c>
      <c r="X138" s="141">
        <f>W138*H138</f>
        <v>0</v>
      </c>
      <c r="AR138" s="142" t="s">
        <v>141</v>
      </c>
      <c r="AT138" s="142" t="s">
        <v>136</v>
      </c>
      <c r="AU138" s="142" t="s">
        <v>86</v>
      </c>
      <c r="AY138" s="17" t="s">
        <v>134</v>
      </c>
      <c r="BE138" s="143">
        <f>IF(O138="základní",K138,0)</f>
        <v>0</v>
      </c>
      <c r="BF138" s="143">
        <f>IF(O138="snížená",K138,0)</f>
        <v>0</v>
      </c>
      <c r="BG138" s="143">
        <f>IF(O138="zákl. přenesená",K138,0)</f>
        <v>0</v>
      </c>
      <c r="BH138" s="143">
        <f>IF(O138="sníž. přenesená",K138,0)</f>
        <v>0</v>
      </c>
      <c r="BI138" s="143">
        <f>IF(O138="nulová",K138,0)</f>
        <v>0</v>
      </c>
      <c r="BJ138" s="17" t="s">
        <v>84</v>
      </c>
      <c r="BK138" s="143">
        <f>ROUND(P138*H138,2)</f>
        <v>0</v>
      </c>
      <c r="BL138" s="17" t="s">
        <v>141</v>
      </c>
      <c r="BM138" s="142" t="s">
        <v>234</v>
      </c>
    </row>
    <row r="139" spans="2:65" s="1" customFormat="1">
      <c r="B139" s="32"/>
      <c r="D139" s="144" t="s">
        <v>143</v>
      </c>
      <c r="F139" s="145" t="s">
        <v>235</v>
      </c>
      <c r="I139" s="146"/>
      <c r="J139" s="146"/>
      <c r="M139" s="32"/>
      <c r="N139" s="147"/>
      <c r="X139" s="53"/>
      <c r="AT139" s="17" t="s">
        <v>143</v>
      </c>
      <c r="AU139" s="17" t="s">
        <v>86</v>
      </c>
    </row>
    <row r="140" spans="2:65" s="1" customFormat="1">
      <c r="B140" s="32"/>
      <c r="D140" s="148" t="s">
        <v>145</v>
      </c>
      <c r="F140" s="149" t="s">
        <v>236</v>
      </c>
      <c r="I140" s="146"/>
      <c r="J140" s="146"/>
      <c r="M140" s="32"/>
      <c r="N140" s="147"/>
      <c r="X140" s="53"/>
      <c r="AT140" s="17" t="s">
        <v>145</v>
      </c>
      <c r="AU140" s="17" t="s">
        <v>86</v>
      </c>
    </row>
    <row r="141" spans="2:65" s="11" customFormat="1" ht="22.9" customHeight="1">
      <c r="B141" s="117"/>
      <c r="D141" s="118" t="s">
        <v>75</v>
      </c>
      <c r="E141" s="128" t="s">
        <v>237</v>
      </c>
      <c r="F141" s="128" t="s">
        <v>238</v>
      </c>
      <c r="I141" s="120"/>
      <c r="J141" s="120"/>
      <c r="K141" s="129">
        <f>BK141</f>
        <v>0</v>
      </c>
      <c r="M141" s="117"/>
      <c r="N141" s="122"/>
      <c r="Q141" s="123">
        <f>SUM(Q142:Q144)</f>
        <v>0</v>
      </c>
      <c r="R141" s="123">
        <f>SUM(R142:R144)</f>
        <v>0</v>
      </c>
      <c r="T141" s="124">
        <f>SUM(T142:T144)</f>
        <v>0</v>
      </c>
      <c r="V141" s="124">
        <f>SUM(V142:V144)</f>
        <v>0</v>
      </c>
      <c r="X141" s="125">
        <f>SUM(X142:X144)</f>
        <v>0</v>
      </c>
      <c r="AR141" s="118" t="s">
        <v>84</v>
      </c>
      <c r="AT141" s="126" t="s">
        <v>75</v>
      </c>
      <c r="AU141" s="126" t="s">
        <v>84</v>
      </c>
      <c r="AY141" s="118" t="s">
        <v>134</v>
      </c>
      <c r="BK141" s="127">
        <f>SUM(BK142:BK144)</f>
        <v>0</v>
      </c>
    </row>
    <row r="142" spans="2:65" s="1" customFormat="1">
      <c r="B142" s="32"/>
      <c r="C142" s="130" t="s">
        <v>239</v>
      </c>
      <c r="D142" s="130" t="s">
        <v>136</v>
      </c>
      <c r="E142" s="131" t="s">
        <v>240</v>
      </c>
      <c r="F142" s="132" t="s">
        <v>241</v>
      </c>
      <c r="G142" s="133" t="s">
        <v>225</v>
      </c>
      <c r="H142" s="134">
        <v>0.1</v>
      </c>
      <c r="I142" s="135"/>
      <c r="J142" s="135"/>
      <c r="K142" s="136">
        <f>ROUND(P142*H142,2)</f>
        <v>0</v>
      </c>
      <c r="L142" s="132" t="s">
        <v>140</v>
      </c>
      <c r="M142" s="32"/>
      <c r="N142" s="137" t="s">
        <v>20</v>
      </c>
      <c r="O142" s="138" t="s">
        <v>45</v>
      </c>
      <c r="P142" s="139">
        <f>I142+J142</f>
        <v>0</v>
      </c>
      <c r="Q142" s="139">
        <f>ROUND(I142*H142,2)</f>
        <v>0</v>
      </c>
      <c r="R142" s="139">
        <f>ROUND(J142*H142,2)</f>
        <v>0</v>
      </c>
      <c r="T142" s="140">
        <f>S142*H142</f>
        <v>0</v>
      </c>
      <c r="U142" s="140">
        <v>0</v>
      </c>
      <c r="V142" s="140">
        <f>U142*H142</f>
        <v>0</v>
      </c>
      <c r="W142" s="140">
        <v>0</v>
      </c>
      <c r="X142" s="141">
        <f>W142*H142</f>
        <v>0</v>
      </c>
      <c r="AR142" s="142" t="s">
        <v>141</v>
      </c>
      <c r="AT142" s="142" t="s">
        <v>136</v>
      </c>
      <c r="AU142" s="142" t="s">
        <v>86</v>
      </c>
      <c r="AY142" s="17" t="s">
        <v>134</v>
      </c>
      <c r="BE142" s="143">
        <f>IF(O142="základní",K142,0)</f>
        <v>0</v>
      </c>
      <c r="BF142" s="143">
        <f>IF(O142="snížená",K142,0)</f>
        <v>0</v>
      </c>
      <c r="BG142" s="143">
        <f>IF(O142="zákl. přenesená",K142,0)</f>
        <v>0</v>
      </c>
      <c r="BH142" s="143">
        <f>IF(O142="sníž. přenesená",K142,0)</f>
        <v>0</v>
      </c>
      <c r="BI142" s="143">
        <f>IF(O142="nulová",K142,0)</f>
        <v>0</v>
      </c>
      <c r="BJ142" s="17" t="s">
        <v>84</v>
      </c>
      <c r="BK142" s="143">
        <f>ROUND(P142*H142,2)</f>
        <v>0</v>
      </c>
      <c r="BL142" s="17" t="s">
        <v>141</v>
      </c>
      <c r="BM142" s="142" t="s">
        <v>242</v>
      </c>
    </row>
    <row r="143" spans="2:65" s="1" customFormat="1">
      <c r="B143" s="32"/>
      <c r="D143" s="144" t="s">
        <v>143</v>
      </c>
      <c r="F143" s="145" t="s">
        <v>243</v>
      </c>
      <c r="I143" s="146"/>
      <c r="J143" s="146"/>
      <c r="M143" s="32"/>
      <c r="N143" s="147"/>
      <c r="X143" s="53"/>
      <c r="AT143" s="17" t="s">
        <v>143</v>
      </c>
      <c r="AU143" s="17" t="s">
        <v>86</v>
      </c>
    </row>
    <row r="144" spans="2:65" s="1" customFormat="1">
      <c r="B144" s="32"/>
      <c r="D144" s="148" t="s">
        <v>145</v>
      </c>
      <c r="F144" s="149" t="s">
        <v>244</v>
      </c>
      <c r="I144" s="146"/>
      <c r="J144" s="146"/>
      <c r="M144" s="32"/>
      <c r="N144" s="164"/>
      <c r="O144" s="165"/>
      <c r="P144" s="165"/>
      <c r="Q144" s="165"/>
      <c r="R144" s="165"/>
      <c r="S144" s="165"/>
      <c r="T144" s="165"/>
      <c r="U144" s="165"/>
      <c r="V144" s="165"/>
      <c r="W144" s="165"/>
      <c r="X144" s="166"/>
      <c r="AT144" s="17" t="s">
        <v>145</v>
      </c>
      <c r="AU144" s="17" t="s">
        <v>86</v>
      </c>
    </row>
    <row r="145" spans="2:13" s="1" customFormat="1" ht="6.95" customHeight="1">
      <c r="B145" s="41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32"/>
    </row>
  </sheetData>
  <sheetProtection algorithmName="SHA-512" hashValue="rJ3HTvFMyhctMO4DcYpWPyLPNi04Zm6YTVGZ8S6SzEOA4Ri9E04tZpmsTnRc1hkx5SwG3SgyELFb5yHM3l/How==" saltValue="Onm3GtSGwwTFnfkZakOdzMkXKUIZ+VNgsOVeMv9neQ5yhYFIO3KNO1Bb9bEuiJU0d6QgZdwqYnD14BM2i6GeKQ==" spinCount="100000" sheet="1" objects="1" scenarios="1" formatColumns="0" formatRows="0" autoFilter="0"/>
  <autoFilter ref="C83:L144" xr:uid="{00000000-0009-0000-0000-000001000000}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hyperlinks>
    <hyperlink ref="F89" r:id="rId1" xr:uid="{00000000-0004-0000-0100-000000000000}"/>
    <hyperlink ref="F92" r:id="rId2" xr:uid="{00000000-0004-0000-0100-000001000000}"/>
    <hyperlink ref="F95" r:id="rId3" xr:uid="{00000000-0004-0000-0100-000002000000}"/>
    <hyperlink ref="F98" r:id="rId4" xr:uid="{00000000-0004-0000-0100-000003000000}"/>
    <hyperlink ref="F101" r:id="rId5" xr:uid="{00000000-0004-0000-0100-000004000000}"/>
    <hyperlink ref="F104" r:id="rId6" xr:uid="{00000000-0004-0000-0100-000005000000}"/>
    <hyperlink ref="F107" r:id="rId7" xr:uid="{00000000-0004-0000-0100-000006000000}"/>
    <hyperlink ref="F118" r:id="rId8" xr:uid="{00000000-0004-0000-0100-000007000000}"/>
    <hyperlink ref="F121" r:id="rId9" xr:uid="{00000000-0004-0000-0100-000008000000}"/>
    <hyperlink ref="F126" r:id="rId10" xr:uid="{00000000-0004-0000-0100-000009000000}"/>
    <hyperlink ref="F132" r:id="rId11" xr:uid="{00000000-0004-0000-0100-00000A000000}"/>
    <hyperlink ref="F135" r:id="rId12" xr:uid="{00000000-0004-0000-0100-00000B000000}"/>
    <hyperlink ref="F140" r:id="rId13" xr:uid="{00000000-0004-0000-0100-00000C000000}"/>
    <hyperlink ref="F144" r:id="rId14" xr:uid="{00000000-0004-0000-01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86</v>
      </c>
    </row>
    <row r="4" spans="2:46" ht="24.95" customHeight="1">
      <c r="B4" s="20"/>
      <c r="D4" s="21" t="s">
        <v>98</v>
      </c>
      <c r="M4" s="20"/>
      <c r="N4" s="86" t="s">
        <v>11</v>
      </c>
      <c r="AT4" s="17" t="s">
        <v>4</v>
      </c>
    </row>
    <row r="5" spans="2:46" ht="6.95" customHeight="1">
      <c r="B5" s="20"/>
      <c r="M5" s="20"/>
    </row>
    <row r="6" spans="2:46" ht="12" customHeight="1">
      <c r="B6" s="20"/>
      <c r="D6" s="27" t="s">
        <v>17</v>
      </c>
      <c r="M6" s="20"/>
    </row>
    <row r="7" spans="2:46" ht="16.5" customHeight="1">
      <c r="B7" s="20"/>
      <c r="E7" s="269" t="str">
        <f>'Rekapitulace stavby'!K6</f>
        <v>Polní cesta VPC 8R a DPC 22 v k. ú. Kostelní</v>
      </c>
      <c r="F7" s="270"/>
      <c r="G7" s="270"/>
      <c r="H7" s="270"/>
      <c r="M7" s="20"/>
    </row>
    <row r="8" spans="2:46" s="1" customFormat="1" ht="12" customHeight="1">
      <c r="B8" s="32"/>
      <c r="D8" s="27" t="s">
        <v>99</v>
      </c>
      <c r="M8" s="32"/>
    </row>
    <row r="9" spans="2:46" s="1" customFormat="1" ht="16.5" customHeight="1">
      <c r="B9" s="32"/>
      <c r="E9" s="233" t="s">
        <v>245</v>
      </c>
      <c r="F9" s="271"/>
      <c r="G9" s="271"/>
      <c r="H9" s="271"/>
      <c r="M9" s="32"/>
    </row>
    <row r="10" spans="2:46" s="1" customFormat="1">
      <c r="B10" s="32"/>
      <c r="M10" s="32"/>
    </row>
    <row r="11" spans="2:46" s="1" customFormat="1" ht="12" customHeight="1">
      <c r="B11" s="32"/>
      <c r="D11" s="27" t="s">
        <v>19</v>
      </c>
      <c r="F11" s="25" t="s">
        <v>20</v>
      </c>
      <c r="I11" s="27" t="s">
        <v>21</v>
      </c>
      <c r="J11" s="25" t="s">
        <v>20</v>
      </c>
      <c r="M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49" t="str">
        <f>'Rekapitulace stavby'!AN8</f>
        <v>31.1.2024</v>
      </c>
      <c r="M12" s="32"/>
    </row>
    <row r="13" spans="2:46" s="1" customFormat="1" ht="10.9" customHeight="1">
      <c r="B13" s="32"/>
      <c r="M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M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20</v>
      </c>
      <c r="M15" s="32"/>
    </row>
    <row r="16" spans="2:46" s="1" customFormat="1" ht="6.95" customHeight="1">
      <c r="B16" s="32"/>
      <c r="M16" s="32"/>
    </row>
    <row r="17" spans="2:13" s="1" customFormat="1" ht="12" customHeight="1">
      <c r="B17" s="32"/>
      <c r="D17" s="27" t="s">
        <v>31</v>
      </c>
      <c r="I17" s="27" t="s">
        <v>27</v>
      </c>
      <c r="J17" s="28" t="str">
        <f>'Rekapitulace stavby'!AN13</f>
        <v>Vyplň údaj</v>
      </c>
      <c r="M17" s="32"/>
    </row>
    <row r="18" spans="2:13" s="1" customFormat="1" ht="18" customHeight="1">
      <c r="B18" s="32"/>
      <c r="E18" s="272" t="str">
        <f>'Rekapitulace stavby'!E14</f>
        <v>Vyplň údaj</v>
      </c>
      <c r="F18" s="254"/>
      <c r="G18" s="254"/>
      <c r="H18" s="254"/>
      <c r="I18" s="27" t="s">
        <v>30</v>
      </c>
      <c r="J18" s="28" t="str">
        <f>'Rekapitulace stavby'!AN14</f>
        <v>Vyplň údaj</v>
      </c>
      <c r="M18" s="32"/>
    </row>
    <row r="19" spans="2:13" s="1" customFormat="1" ht="6.95" customHeight="1">
      <c r="B19" s="32"/>
      <c r="M19" s="32"/>
    </row>
    <row r="20" spans="2:13" s="1" customFormat="1" ht="12" customHeight="1">
      <c r="B20" s="32"/>
      <c r="D20" s="27" t="s">
        <v>33</v>
      </c>
      <c r="I20" s="27" t="s">
        <v>27</v>
      </c>
      <c r="J20" s="25" t="s">
        <v>34</v>
      </c>
      <c r="M20" s="32"/>
    </row>
    <row r="21" spans="2:13" s="1" customFormat="1" ht="18" customHeight="1">
      <c r="B21" s="32"/>
      <c r="E21" s="25" t="s">
        <v>35</v>
      </c>
      <c r="I21" s="27" t="s">
        <v>30</v>
      </c>
      <c r="J21" s="25" t="s">
        <v>20</v>
      </c>
      <c r="M21" s="32"/>
    </row>
    <row r="22" spans="2:13" s="1" customFormat="1" ht="6.95" customHeight="1">
      <c r="B22" s="32"/>
      <c r="M22" s="32"/>
    </row>
    <row r="23" spans="2:13" s="1" customFormat="1" ht="12" customHeight="1">
      <c r="B23" s="32"/>
      <c r="D23" s="27" t="s">
        <v>37</v>
      </c>
      <c r="I23" s="27" t="s">
        <v>27</v>
      </c>
      <c r="J23" s="25" t="s">
        <v>34</v>
      </c>
      <c r="M23" s="32"/>
    </row>
    <row r="24" spans="2:13" s="1" customFormat="1" ht="18" customHeight="1">
      <c r="B24" s="32"/>
      <c r="E24" s="25" t="s">
        <v>35</v>
      </c>
      <c r="I24" s="27" t="s">
        <v>30</v>
      </c>
      <c r="J24" s="25" t="s">
        <v>20</v>
      </c>
      <c r="M24" s="32"/>
    </row>
    <row r="25" spans="2:13" s="1" customFormat="1" ht="6.95" customHeight="1">
      <c r="B25" s="32"/>
      <c r="M25" s="32"/>
    </row>
    <row r="26" spans="2:13" s="1" customFormat="1" ht="12" customHeight="1">
      <c r="B26" s="32"/>
      <c r="D26" s="27" t="s">
        <v>38</v>
      </c>
      <c r="M26" s="32"/>
    </row>
    <row r="27" spans="2:13" s="7" customFormat="1" ht="16.5" customHeight="1">
      <c r="B27" s="87"/>
      <c r="E27" s="258" t="s">
        <v>20</v>
      </c>
      <c r="F27" s="258"/>
      <c r="G27" s="258"/>
      <c r="H27" s="258"/>
      <c r="M27" s="87"/>
    </row>
    <row r="28" spans="2:13" s="1" customFormat="1" ht="6.95" customHeight="1">
      <c r="B28" s="32"/>
      <c r="M28" s="32"/>
    </row>
    <row r="29" spans="2:13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50"/>
      <c r="M29" s="32"/>
    </row>
    <row r="30" spans="2:13" s="1" customFormat="1">
      <c r="B30" s="32"/>
      <c r="E30" s="27" t="s">
        <v>104</v>
      </c>
      <c r="K30" s="88">
        <f>I61</f>
        <v>0</v>
      </c>
      <c r="M30" s="32"/>
    </row>
    <row r="31" spans="2:13" s="1" customFormat="1">
      <c r="B31" s="32"/>
      <c r="E31" s="27" t="s">
        <v>105</v>
      </c>
      <c r="K31" s="88">
        <f>J61</f>
        <v>0</v>
      </c>
      <c r="M31" s="32"/>
    </row>
    <row r="32" spans="2:13" s="1" customFormat="1" ht="25.35" customHeight="1">
      <c r="B32" s="32"/>
      <c r="D32" s="89" t="s">
        <v>40</v>
      </c>
      <c r="K32" s="63">
        <f>ROUND(K91, 2)</f>
        <v>0</v>
      </c>
      <c r="M32" s="32"/>
    </row>
    <row r="33" spans="2:13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50"/>
      <c r="M33" s="32"/>
    </row>
    <row r="34" spans="2:13" s="1" customFormat="1" ht="14.45" customHeight="1">
      <c r="B34" s="32"/>
      <c r="F34" s="35" t="s">
        <v>42</v>
      </c>
      <c r="I34" s="35" t="s">
        <v>41</v>
      </c>
      <c r="K34" s="35" t="s">
        <v>43</v>
      </c>
      <c r="M34" s="32"/>
    </row>
    <row r="35" spans="2:13" s="1" customFormat="1" ht="14.45" customHeight="1">
      <c r="B35" s="32"/>
      <c r="D35" s="52" t="s">
        <v>44</v>
      </c>
      <c r="E35" s="27" t="s">
        <v>45</v>
      </c>
      <c r="F35" s="88">
        <f>ROUND((SUM(BE91:BE369)),  2)</f>
        <v>0</v>
      </c>
      <c r="I35" s="90">
        <v>0.21</v>
      </c>
      <c r="K35" s="88">
        <f>ROUND(((SUM(BE91:BE369))*I35),  2)</f>
        <v>0</v>
      </c>
      <c r="M35" s="32"/>
    </row>
    <row r="36" spans="2:13" s="1" customFormat="1" ht="14.45" customHeight="1">
      <c r="B36" s="32"/>
      <c r="E36" s="27" t="s">
        <v>46</v>
      </c>
      <c r="F36" s="88">
        <f>ROUND((SUM(BF91:BF369)),  2)</f>
        <v>0</v>
      </c>
      <c r="I36" s="90">
        <v>0.12</v>
      </c>
      <c r="K36" s="88">
        <f>ROUND(((SUM(BF91:BF369))*I36),  2)</f>
        <v>0</v>
      </c>
      <c r="M36" s="32"/>
    </row>
    <row r="37" spans="2:13" s="1" customFormat="1" ht="14.45" hidden="1" customHeight="1">
      <c r="B37" s="32"/>
      <c r="E37" s="27" t="s">
        <v>47</v>
      </c>
      <c r="F37" s="88">
        <f>ROUND((SUM(BG91:BG369)),  2)</f>
        <v>0</v>
      </c>
      <c r="I37" s="90">
        <v>0.21</v>
      </c>
      <c r="K37" s="88">
        <f>0</f>
        <v>0</v>
      </c>
      <c r="M37" s="32"/>
    </row>
    <row r="38" spans="2:13" s="1" customFormat="1" ht="14.45" hidden="1" customHeight="1">
      <c r="B38" s="32"/>
      <c r="E38" s="27" t="s">
        <v>48</v>
      </c>
      <c r="F38" s="88">
        <f>ROUND((SUM(BH91:BH369)),  2)</f>
        <v>0</v>
      </c>
      <c r="I38" s="90">
        <v>0.12</v>
      </c>
      <c r="K38" s="88">
        <f>0</f>
        <v>0</v>
      </c>
      <c r="M38" s="32"/>
    </row>
    <row r="39" spans="2:13" s="1" customFormat="1" ht="14.45" hidden="1" customHeight="1">
      <c r="B39" s="32"/>
      <c r="E39" s="27" t="s">
        <v>49</v>
      </c>
      <c r="F39" s="88">
        <f>ROUND((SUM(BI91:BI369)),  2)</f>
        <v>0</v>
      </c>
      <c r="I39" s="90">
        <v>0</v>
      </c>
      <c r="K39" s="88">
        <f>0</f>
        <v>0</v>
      </c>
      <c r="M39" s="32"/>
    </row>
    <row r="40" spans="2:13" s="1" customFormat="1" ht="6.95" customHeight="1">
      <c r="B40" s="32"/>
      <c r="M40" s="32"/>
    </row>
    <row r="41" spans="2:13" s="1" customFormat="1" ht="25.35" customHeight="1">
      <c r="B41" s="32"/>
      <c r="C41" s="91"/>
      <c r="D41" s="92" t="s">
        <v>50</v>
      </c>
      <c r="E41" s="54"/>
      <c r="F41" s="54"/>
      <c r="G41" s="93" t="s">
        <v>51</v>
      </c>
      <c r="H41" s="94" t="s">
        <v>52</v>
      </c>
      <c r="I41" s="54"/>
      <c r="J41" s="54"/>
      <c r="K41" s="95">
        <f>SUM(K32:K39)</f>
        <v>0</v>
      </c>
      <c r="L41" s="96"/>
      <c r="M41" s="32"/>
    </row>
    <row r="42" spans="2:13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32"/>
    </row>
    <row r="46" spans="2:13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32"/>
    </row>
    <row r="47" spans="2:13" s="1" customFormat="1" ht="24.95" customHeight="1">
      <c r="B47" s="32"/>
      <c r="C47" s="21" t="s">
        <v>106</v>
      </c>
      <c r="M47" s="32"/>
    </row>
    <row r="48" spans="2:13" s="1" customFormat="1" ht="6.95" customHeight="1">
      <c r="B48" s="32"/>
      <c r="M48" s="32"/>
    </row>
    <row r="49" spans="2:47" s="1" customFormat="1" ht="12" customHeight="1">
      <c r="B49" s="32"/>
      <c r="C49" s="27" t="s">
        <v>17</v>
      </c>
      <c r="M49" s="32"/>
    </row>
    <row r="50" spans="2:47" s="1" customFormat="1" ht="16.5" customHeight="1">
      <c r="B50" s="32"/>
      <c r="E50" s="269" t="str">
        <f>E7</f>
        <v>Polní cesta VPC 8R a DPC 22 v k. ú. Kostelní</v>
      </c>
      <c r="F50" s="270"/>
      <c r="G50" s="270"/>
      <c r="H50" s="270"/>
      <c r="M50" s="32"/>
    </row>
    <row r="51" spans="2:47" s="1" customFormat="1" ht="12" customHeight="1">
      <c r="B51" s="32"/>
      <c r="C51" s="27" t="s">
        <v>99</v>
      </c>
      <c r="M51" s="32"/>
    </row>
    <row r="52" spans="2:47" s="1" customFormat="1" ht="16.5" customHeight="1">
      <c r="B52" s="32"/>
      <c r="E52" s="233" t="str">
        <f>E9</f>
        <v>SO 101 - VPC 8R</v>
      </c>
      <c r="F52" s="271"/>
      <c r="G52" s="271"/>
      <c r="H52" s="271"/>
      <c r="M52" s="32"/>
    </row>
    <row r="53" spans="2:47" s="1" customFormat="1" ht="6.95" customHeight="1">
      <c r="B53" s="32"/>
      <c r="M53" s="32"/>
    </row>
    <row r="54" spans="2:47" s="1" customFormat="1" ht="12" customHeight="1">
      <c r="B54" s="32"/>
      <c r="C54" s="27" t="s">
        <v>22</v>
      </c>
      <c r="F54" s="25" t="str">
        <f>F12</f>
        <v>k. ú. Kostelní</v>
      </c>
      <c r="I54" s="27" t="s">
        <v>24</v>
      </c>
      <c r="J54" s="49" t="str">
        <f>IF(J12="","",J12)</f>
        <v>31.1.2024</v>
      </c>
      <c r="M54" s="32"/>
    </row>
    <row r="55" spans="2:47" s="1" customFormat="1" ht="6.95" customHeight="1">
      <c r="B55" s="32"/>
      <c r="M55" s="32"/>
    </row>
    <row r="56" spans="2:47" s="1" customFormat="1" ht="25.7" customHeight="1">
      <c r="B56" s="32"/>
      <c r="C56" s="27" t="s">
        <v>26</v>
      </c>
      <c r="F56" s="25" t="str">
        <f>E15</f>
        <v>ČR - SPÚ - KPÚ pro KVK, Pobočka Karlovy Vary</v>
      </c>
      <c r="I56" s="27" t="s">
        <v>33</v>
      </c>
      <c r="J56" s="30" t="str">
        <f>E21</f>
        <v>GEOREAL spol. s r.o.</v>
      </c>
      <c r="M56" s="32"/>
    </row>
    <row r="57" spans="2:47" s="1" customFormat="1" ht="25.7" customHeight="1">
      <c r="B57" s="32"/>
      <c r="C57" s="27" t="s">
        <v>31</v>
      </c>
      <c r="F57" s="25" t="str">
        <f>IF(E18="","",E18)</f>
        <v>Vyplň údaj</v>
      </c>
      <c r="I57" s="27" t="s">
        <v>37</v>
      </c>
      <c r="J57" s="30" t="str">
        <f>E24</f>
        <v>GEOREAL spol. s r.o.</v>
      </c>
      <c r="M57" s="32"/>
    </row>
    <row r="58" spans="2:47" s="1" customFormat="1" ht="10.35" customHeight="1">
      <c r="B58" s="32"/>
      <c r="M58" s="32"/>
    </row>
    <row r="59" spans="2:47" s="1" customFormat="1" ht="29.25" customHeight="1">
      <c r="B59" s="32"/>
      <c r="C59" s="97" t="s">
        <v>107</v>
      </c>
      <c r="D59" s="91"/>
      <c r="E59" s="91"/>
      <c r="F59" s="91"/>
      <c r="G59" s="91"/>
      <c r="H59" s="91"/>
      <c r="I59" s="98" t="s">
        <v>108</v>
      </c>
      <c r="J59" s="98" t="s">
        <v>109</v>
      </c>
      <c r="K59" s="98" t="s">
        <v>110</v>
      </c>
      <c r="L59" s="91"/>
      <c r="M59" s="32"/>
    </row>
    <row r="60" spans="2:47" s="1" customFormat="1" ht="10.35" customHeight="1">
      <c r="B60" s="32"/>
      <c r="M60" s="32"/>
    </row>
    <row r="61" spans="2:47" s="1" customFormat="1" ht="22.9" customHeight="1">
      <c r="B61" s="32"/>
      <c r="C61" s="99" t="s">
        <v>74</v>
      </c>
      <c r="I61" s="63">
        <f>Q91</f>
        <v>0</v>
      </c>
      <c r="J61" s="63">
        <f>R91</f>
        <v>0</v>
      </c>
      <c r="K61" s="63">
        <f>K91</f>
        <v>0</v>
      </c>
      <c r="M61" s="32"/>
      <c r="AU61" s="17" t="s">
        <v>111</v>
      </c>
    </row>
    <row r="62" spans="2:47" s="8" customFormat="1" ht="24.95" customHeight="1">
      <c r="B62" s="100"/>
      <c r="D62" s="101" t="s">
        <v>112</v>
      </c>
      <c r="E62" s="102"/>
      <c r="F62" s="102"/>
      <c r="G62" s="102"/>
      <c r="H62" s="102"/>
      <c r="I62" s="103">
        <f>Q92</f>
        <v>0</v>
      </c>
      <c r="J62" s="103">
        <f>R92</f>
        <v>0</v>
      </c>
      <c r="K62" s="103">
        <f>K92</f>
        <v>0</v>
      </c>
      <c r="M62" s="100"/>
    </row>
    <row r="63" spans="2:47" s="9" customFormat="1" ht="19.899999999999999" customHeight="1">
      <c r="B63" s="104"/>
      <c r="D63" s="105" t="s">
        <v>113</v>
      </c>
      <c r="E63" s="106"/>
      <c r="F63" s="106"/>
      <c r="G63" s="106"/>
      <c r="H63" s="106"/>
      <c r="I63" s="107">
        <f>Q93</f>
        <v>0</v>
      </c>
      <c r="J63" s="107">
        <f>R93</f>
        <v>0</v>
      </c>
      <c r="K63" s="107">
        <f>K93</f>
        <v>0</v>
      </c>
      <c r="M63" s="104"/>
    </row>
    <row r="64" spans="2:47" s="9" customFormat="1" ht="19.899999999999999" customHeight="1">
      <c r="B64" s="104"/>
      <c r="D64" s="105" t="s">
        <v>246</v>
      </c>
      <c r="E64" s="106"/>
      <c r="F64" s="106"/>
      <c r="G64" s="106"/>
      <c r="H64" s="106"/>
      <c r="I64" s="107">
        <f>Q251</f>
        <v>0</v>
      </c>
      <c r="J64" s="107">
        <f>R251</f>
        <v>0</v>
      </c>
      <c r="K64" s="107">
        <f>K251</f>
        <v>0</v>
      </c>
      <c r="M64" s="104"/>
    </row>
    <row r="65" spans="2:13" s="9" customFormat="1" ht="19.899999999999999" customHeight="1">
      <c r="B65" s="104"/>
      <c r="D65" s="105" t="s">
        <v>247</v>
      </c>
      <c r="E65" s="106"/>
      <c r="F65" s="106"/>
      <c r="G65" s="106"/>
      <c r="H65" s="106"/>
      <c r="I65" s="107">
        <f>Q266</f>
        <v>0</v>
      </c>
      <c r="J65" s="107">
        <f>R266</f>
        <v>0</v>
      </c>
      <c r="K65" s="107">
        <f>K266</f>
        <v>0</v>
      </c>
      <c r="M65" s="104"/>
    </row>
    <row r="66" spans="2:13" s="9" customFormat="1" ht="19.899999999999999" customHeight="1">
      <c r="B66" s="104"/>
      <c r="D66" s="105" t="s">
        <v>248</v>
      </c>
      <c r="E66" s="106"/>
      <c r="F66" s="106"/>
      <c r="G66" s="106"/>
      <c r="H66" s="106"/>
      <c r="I66" s="107">
        <f>Q287</f>
        <v>0</v>
      </c>
      <c r="J66" s="107">
        <f>R287</f>
        <v>0</v>
      </c>
      <c r="K66" s="107">
        <f>K287</f>
        <v>0</v>
      </c>
      <c r="M66" s="104"/>
    </row>
    <row r="67" spans="2:13" s="9" customFormat="1" ht="19.899999999999999" customHeight="1">
      <c r="B67" s="104"/>
      <c r="D67" s="105" t="s">
        <v>249</v>
      </c>
      <c r="E67" s="106"/>
      <c r="F67" s="106"/>
      <c r="G67" s="106"/>
      <c r="H67" s="106"/>
      <c r="I67" s="107">
        <f>Q311</f>
        <v>0</v>
      </c>
      <c r="J67" s="107">
        <f>R311</f>
        <v>0</v>
      </c>
      <c r="K67" s="107">
        <f>K311</f>
        <v>0</v>
      </c>
      <c r="M67" s="104"/>
    </row>
    <row r="68" spans="2:13" s="9" customFormat="1" ht="19.899999999999999" customHeight="1">
      <c r="B68" s="104"/>
      <c r="D68" s="105" t="s">
        <v>114</v>
      </c>
      <c r="E68" s="106"/>
      <c r="F68" s="106"/>
      <c r="G68" s="106"/>
      <c r="H68" s="106"/>
      <c r="I68" s="107">
        <f>Q329</f>
        <v>0</v>
      </c>
      <c r="J68" s="107">
        <f>R329</f>
        <v>0</v>
      </c>
      <c r="K68" s="107">
        <f>K329</f>
        <v>0</v>
      </c>
      <c r="M68" s="104"/>
    </row>
    <row r="69" spans="2:13" s="9" customFormat="1" ht="19.899999999999999" customHeight="1">
      <c r="B69" s="104"/>
      <c r="D69" s="105" t="s">
        <v>250</v>
      </c>
      <c r="E69" s="106"/>
      <c r="F69" s="106"/>
      <c r="G69" s="106"/>
      <c r="H69" s="106"/>
      <c r="I69" s="107">
        <f>Q353</f>
        <v>0</v>
      </c>
      <c r="J69" s="107">
        <f>R353</f>
        <v>0</v>
      </c>
      <c r="K69" s="107">
        <f>K353</f>
        <v>0</v>
      </c>
      <c r="M69" s="104"/>
    </row>
    <row r="70" spans="2:13" s="8" customFormat="1" ht="24.95" customHeight="1">
      <c r="B70" s="100"/>
      <c r="D70" s="101" t="s">
        <v>251</v>
      </c>
      <c r="E70" s="102"/>
      <c r="F70" s="102"/>
      <c r="G70" s="102"/>
      <c r="H70" s="102"/>
      <c r="I70" s="103">
        <f>Q357</f>
        <v>0</v>
      </c>
      <c r="J70" s="103">
        <f>R357</f>
        <v>0</v>
      </c>
      <c r="K70" s="103">
        <f>K357</f>
        <v>0</v>
      </c>
      <c r="M70" s="100"/>
    </row>
    <row r="71" spans="2:13" s="9" customFormat="1" ht="19.899999999999999" customHeight="1">
      <c r="B71" s="104"/>
      <c r="D71" s="105" t="s">
        <v>252</v>
      </c>
      <c r="E71" s="106"/>
      <c r="F71" s="106"/>
      <c r="G71" s="106"/>
      <c r="H71" s="106"/>
      <c r="I71" s="107">
        <f>Q358</f>
        <v>0</v>
      </c>
      <c r="J71" s="107">
        <f>R358</f>
        <v>0</v>
      </c>
      <c r="K71" s="107">
        <f>K358</f>
        <v>0</v>
      </c>
      <c r="M71" s="104"/>
    </row>
    <row r="72" spans="2:13" s="1" customFormat="1" ht="21.75" customHeight="1">
      <c r="B72" s="32"/>
      <c r="M72" s="32"/>
    </row>
    <row r="73" spans="2:13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32"/>
    </row>
    <row r="77" spans="2:13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2"/>
    </row>
    <row r="78" spans="2:13" s="1" customFormat="1" ht="24.95" customHeight="1">
      <c r="B78" s="32"/>
      <c r="C78" s="21" t="s">
        <v>115</v>
      </c>
      <c r="M78" s="32"/>
    </row>
    <row r="79" spans="2:13" s="1" customFormat="1" ht="6.95" customHeight="1">
      <c r="B79" s="32"/>
      <c r="M79" s="32"/>
    </row>
    <row r="80" spans="2:13" s="1" customFormat="1" ht="12" customHeight="1">
      <c r="B80" s="32"/>
      <c r="C80" s="27" t="s">
        <v>17</v>
      </c>
      <c r="M80" s="32"/>
    </row>
    <row r="81" spans="2:65" s="1" customFormat="1" ht="16.5" customHeight="1">
      <c r="B81" s="32"/>
      <c r="E81" s="269" t="str">
        <f>E7</f>
        <v>Polní cesta VPC 8R a DPC 22 v k. ú. Kostelní</v>
      </c>
      <c r="F81" s="270"/>
      <c r="G81" s="270"/>
      <c r="H81" s="270"/>
      <c r="M81" s="32"/>
    </row>
    <row r="82" spans="2:65" s="1" customFormat="1" ht="12" customHeight="1">
      <c r="B82" s="32"/>
      <c r="C82" s="27" t="s">
        <v>99</v>
      </c>
      <c r="M82" s="32"/>
    </row>
    <row r="83" spans="2:65" s="1" customFormat="1" ht="16.5" customHeight="1">
      <c r="B83" s="32"/>
      <c r="E83" s="233" t="str">
        <f>E9</f>
        <v>SO 101 - VPC 8R</v>
      </c>
      <c r="F83" s="271"/>
      <c r="G83" s="271"/>
      <c r="H83" s="271"/>
      <c r="M83" s="32"/>
    </row>
    <row r="84" spans="2:65" s="1" customFormat="1" ht="6.95" customHeight="1">
      <c r="B84" s="32"/>
      <c r="M84" s="32"/>
    </row>
    <row r="85" spans="2:65" s="1" customFormat="1" ht="12" customHeight="1">
      <c r="B85" s="32"/>
      <c r="C85" s="27" t="s">
        <v>22</v>
      </c>
      <c r="F85" s="25" t="str">
        <f>F12</f>
        <v>k. ú. Kostelní</v>
      </c>
      <c r="I85" s="27" t="s">
        <v>24</v>
      </c>
      <c r="J85" s="49" t="str">
        <f>IF(J12="","",J12)</f>
        <v>31.1.2024</v>
      </c>
      <c r="M85" s="32"/>
    </row>
    <row r="86" spans="2:65" s="1" customFormat="1" ht="6.95" customHeight="1">
      <c r="B86" s="32"/>
      <c r="M86" s="32"/>
    </row>
    <row r="87" spans="2:65" s="1" customFormat="1" ht="25.7" customHeight="1">
      <c r="B87" s="32"/>
      <c r="C87" s="27" t="s">
        <v>26</v>
      </c>
      <c r="F87" s="25" t="str">
        <f>E15</f>
        <v>ČR - SPÚ - KPÚ pro KVK, Pobočka Karlovy Vary</v>
      </c>
      <c r="I87" s="27" t="s">
        <v>33</v>
      </c>
      <c r="J87" s="30" t="str">
        <f>E21</f>
        <v>GEOREAL spol. s r.o.</v>
      </c>
      <c r="M87" s="32"/>
    </row>
    <row r="88" spans="2:65" s="1" customFormat="1" ht="25.7" customHeight="1">
      <c r="B88" s="32"/>
      <c r="C88" s="27" t="s">
        <v>31</v>
      </c>
      <c r="F88" s="25" t="str">
        <f>IF(E18="","",E18)</f>
        <v>Vyplň údaj</v>
      </c>
      <c r="I88" s="27" t="s">
        <v>37</v>
      </c>
      <c r="J88" s="30" t="str">
        <f>E24</f>
        <v>GEOREAL spol. s r.o.</v>
      </c>
      <c r="M88" s="32"/>
    </row>
    <row r="89" spans="2:65" s="1" customFormat="1" ht="10.35" customHeight="1">
      <c r="B89" s="32"/>
      <c r="M89" s="32"/>
    </row>
    <row r="90" spans="2:65" s="10" customFormat="1" ht="29.25" customHeight="1">
      <c r="B90" s="108"/>
      <c r="C90" s="109" t="s">
        <v>116</v>
      </c>
      <c r="D90" s="110" t="s">
        <v>59</v>
      </c>
      <c r="E90" s="110" t="s">
        <v>55</v>
      </c>
      <c r="F90" s="110" t="s">
        <v>56</v>
      </c>
      <c r="G90" s="110" t="s">
        <v>117</v>
      </c>
      <c r="H90" s="110" t="s">
        <v>118</v>
      </c>
      <c r="I90" s="110" t="s">
        <v>119</v>
      </c>
      <c r="J90" s="110" t="s">
        <v>120</v>
      </c>
      <c r="K90" s="110" t="s">
        <v>110</v>
      </c>
      <c r="L90" s="111" t="s">
        <v>121</v>
      </c>
      <c r="M90" s="108"/>
      <c r="N90" s="56" t="s">
        <v>20</v>
      </c>
      <c r="O90" s="57" t="s">
        <v>44</v>
      </c>
      <c r="P90" s="57" t="s">
        <v>122</v>
      </c>
      <c r="Q90" s="57" t="s">
        <v>123</v>
      </c>
      <c r="R90" s="57" t="s">
        <v>124</v>
      </c>
      <c r="S90" s="57" t="s">
        <v>125</v>
      </c>
      <c r="T90" s="57" t="s">
        <v>126</v>
      </c>
      <c r="U90" s="57" t="s">
        <v>127</v>
      </c>
      <c r="V90" s="57" t="s">
        <v>128</v>
      </c>
      <c r="W90" s="57" t="s">
        <v>129</v>
      </c>
      <c r="X90" s="58" t="s">
        <v>130</v>
      </c>
    </row>
    <row r="91" spans="2:65" s="1" customFormat="1" ht="22.9" customHeight="1">
      <c r="B91" s="32"/>
      <c r="C91" s="61" t="s">
        <v>131</v>
      </c>
      <c r="K91" s="112">
        <f>BK91</f>
        <v>0</v>
      </c>
      <c r="M91" s="32"/>
      <c r="N91" s="59"/>
      <c r="O91" s="50"/>
      <c r="P91" s="50"/>
      <c r="Q91" s="113">
        <f>Q92+Q357</f>
        <v>0</v>
      </c>
      <c r="R91" s="113">
        <f>R92+R357</f>
        <v>0</v>
      </c>
      <c r="S91" s="50"/>
      <c r="T91" s="114">
        <f>T92+T357</f>
        <v>0</v>
      </c>
      <c r="U91" s="50"/>
      <c r="V91" s="114">
        <f>V92+V357</f>
        <v>3147.0321989800004</v>
      </c>
      <c r="W91" s="50"/>
      <c r="X91" s="115">
        <f>X92+X357</f>
        <v>272.3766</v>
      </c>
      <c r="AT91" s="17" t="s">
        <v>75</v>
      </c>
      <c r="AU91" s="17" t="s">
        <v>111</v>
      </c>
      <c r="BK91" s="116">
        <f>BK92+BK357</f>
        <v>0</v>
      </c>
    </row>
    <row r="92" spans="2:65" s="11" customFormat="1" ht="25.9" customHeight="1">
      <c r="B92" s="117"/>
      <c r="D92" s="118" t="s">
        <v>75</v>
      </c>
      <c r="E92" s="119" t="s">
        <v>132</v>
      </c>
      <c r="F92" s="119" t="s">
        <v>133</v>
      </c>
      <c r="I92" s="120"/>
      <c r="J92" s="120"/>
      <c r="K92" s="121">
        <f>BK92</f>
        <v>0</v>
      </c>
      <c r="M92" s="117"/>
      <c r="N92" s="122"/>
      <c r="Q92" s="123">
        <f>Q93+Q251+Q266+Q287+Q311+Q329+Q353</f>
        <v>0</v>
      </c>
      <c r="R92" s="123">
        <f>R93+R251+R266+R287+R311+R329+R353</f>
        <v>0</v>
      </c>
      <c r="T92" s="124">
        <f>T93+T251+T266+T287+T311+T329+T353</f>
        <v>0</v>
      </c>
      <c r="V92" s="124">
        <f>V93+V251+V266+V287+V311+V329+V353</f>
        <v>3147.0267805800004</v>
      </c>
      <c r="X92" s="125">
        <f>X93+X251+X266+X287+X311+X329+X353</f>
        <v>272.3766</v>
      </c>
      <c r="AR92" s="118" t="s">
        <v>84</v>
      </c>
      <c r="AT92" s="126" t="s">
        <v>75</v>
      </c>
      <c r="AU92" s="126" t="s">
        <v>76</v>
      </c>
      <c r="AY92" s="118" t="s">
        <v>134</v>
      </c>
      <c r="BK92" s="127">
        <f>BK93+BK251+BK266+BK287+BK311+BK329+BK353</f>
        <v>0</v>
      </c>
    </row>
    <row r="93" spans="2:65" s="11" customFormat="1" ht="22.9" customHeight="1">
      <c r="B93" s="117"/>
      <c r="D93" s="118" t="s">
        <v>75</v>
      </c>
      <c r="E93" s="128" t="s">
        <v>84</v>
      </c>
      <c r="F93" s="128" t="s">
        <v>135</v>
      </c>
      <c r="I93" s="120"/>
      <c r="J93" s="120"/>
      <c r="K93" s="129">
        <f>BK93</f>
        <v>0</v>
      </c>
      <c r="M93" s="117"/>
      <c r="N93" s="122"/>
      <c r="Q93" s="123">
        <f>SUM(Q94:Q250)</f>
        <v>0</v>
      </c>
      <c r="R93" s="123">
        <f>SUM(R94:R250)</f>
        <v>0</v>
      </c>
      <c r="T93" s="124">
        <f>SUM(T94:T250)</f>
        <v>0</v>
      </c>
      <c r="V93" s="124">
        <f>SUM(V94:V250)</f>
        <v>0.403277</v>
      </c>
      <c r="X93" s="125">
        <f>SUM(X94:X250)</f>
        <v>272.3766</v>
      </c>
      <c r="AR93" s="118" t="s">
        <v>84</v>
      </c>
      <c r="AT93" s="126" t="s">
        <v>75</v>
      </c>
      <c r="AU93" s="126" t="s">
        <v>84</v>
      </c>
      <c r="AY93" s="118" t="s">
        <v>134</v>
      </c>
      <c r="BK93" s="127">
        <f>SUM(BK94:BK250)</f>
        <v>0</v>
      </c>
    </row>
    <row r="94" spans="2:65" s="1" customFormat="1" ht="24.2" customHeight="1">
      <c r="B94" s="32"/>
      <c r="C94" s="130" t="s">
        <v>84</v>
      </c>
      <c r="D94" s="130" t="s">
        <v>136</v>
      </c>
      <c r="E94" s="131" t="s">
        <v>137</v>
      </c>
      <c r="F94" s="132" t="s">
        <v>138</v>
      </c>
      <c r="G94" s="133" t="s">
        <v>139</v>
      </c>
      <c r="H94" s="134">
        <v>40</v>
      </c>
      <c r="I94" s="135"/>
      <c r="J94" s="135"/>
      <c r="K94" s="136">
        <f>ROUND(P94*H94,2)</f>
        <v>0</v>
      </c>
      <c r="L94" s="132" t="s">
        <v>140</v>
      </c>
      <c r="M94" s="32"/>
      <c r="N94" s="137" t="s">
        <v>20</v>
      </c>
      <c r="O94" s="138" t="s">
        <v>45</v>
      </c>
      <c r="P94" s="139">
        <f>I94+J94</f>
        <v>0</v>
      </c>
      <c r="Q94" s="139">
        <f>ROUND(I94*H94,2)</f>
        <v>0</v>
      </c>
      <c r="R94" s="139">
        <f>ROUND(J94*H94,2)</f>
        <v>0</v>
      </c>
      <c r="T94" s="140">
        <f>S94*H94</f>
        <v>0</v>
      </c>
      <c r="U94" s="140">
        <v>0</v>
      </c>
      <c r="V94" s="140">
        <f>U94*H94</f>
        <v>0</v>
      </c>
      <c r="W94" s="140">
        <v>0</v>
      </c>
      <c r="X94" s="141">
        <f>W94*H94</f>
        <v>0</v>
      </c>
      <c r="AR94" s="142" t="s">
        <v>141</v>
      </c>
      <c r="AT94" s="142" t="s">
        <v>136</v>
      </c>
      <c r="AU94" s="142" t="s">
        <v>86</v>
      </c>
      <c r="AY94" s="17" t="s">
        <v>134</v>
      </c>
      <c r="BE94" s="143">
        <f>IF(O94="základní",K94,0)</f>
        <v>0</v>
      </c>
      <c r="BF94" s="143">
        <f>IF(O94="snížená",K94,0)</f>
        <v>0</v>
      </c>
      <c r="BG94" s="143">
        <f>IF(O94="zákl. přenesená",K94,0)</f>
        <v>0</v>
      </c>
      <c r="BH94" s="143">
        <f>IF(O94="sníž. přenesená",K94,0)</f>
        <v>0</v>
      </c>
      <c r="BI94" s="143">
        <f>IF(O94="nulová",K94,0)</f>
        <v>0</v>
      </c>
      <c r="BJ94" s="17" t="s">
        <v>84</v>
      </c>
      <c r="BK94" s="143">
        <f>ROUND(P94*H94,2)</f>
        <v>0</v>
      </c>
      <c r="BL94" s="17" t="s">
        <v>141</v>
      </c>
      <c r="BM94" s="142" t="s">
        <v>253</v>
      </c>
    </row>
    <row r="95" spans="2:65" s="1" customFormat="1">
      <c r="B95" s="32"/>
      <c r="D95" s="144" t="s">
        <v>143</v>
      </c>
      <c r="F95" s="145" t="s">
        <v>144</v>
      </c>
      <c r="I95" s="146"/>
      <c r="J95" s="146"/>
      <c r="M95" s="32"/>
      <c r="N95" s="147"/>
      <c r="X95" s="53"/>
      <c r="AT95" s="17" t="s">
        <v>143</v>
      </c>
      <c r="AU95" s="17" t="s">
        <v>86</v>
      </c>
    </row>
    <row r="96" spans="2:65" s="1" customFormat="1">
      <c r="B96" s="32"/>
      <c r="D96" s="148" t="s">
        <v>145</v>
      </c>
      <c r="F96" s="149" t="s">
        <v>146</v>
      </c>
      <c r="I96" s="146"/>
      <c r="J96" s="146"/>
      <c r="M96" s="32"/>
      <c r="N96" s="147"/>
      <c r="X96" s="53"/>
      <c r="AT96" s="17" t="s">
        <v>145</v>
      </c>
      <c r="AU96" s="17" t="s">
        <v>86</v>
      </c>
    </row>
    <row r="97" spans="2:65" s="12" customFormat="1">
      <c r="B97" s="151"/>
      <c r="D97" s="144" t="s">
        <v>191</v>
      </c>
      <c r="E97" s="152" t="s">
        <v>20</v>
      </c>
      <c r="F97" s="153" t="s">
        <v>254</v>
      </c>
      <c r="H97" s="154">
        <v>23</v>
      </c>
      <c r="I97" s="155"/>
      <c r="J97" s="155"/>
      <c r="M97" s="151"/>
      <c r="N97" s="156"/>
      <c r="X97" s="157"/>
      <c r="AT97" s="152" t="s">
        <v>191</v>
      </c>
      <c r="AU97" s="152" t="s">
        <v>86</v>
      </c>
      <c r="AV97" s="12" t="s">
        <v>86</v>
      </c>
      <c r="AW97" s="12" t="s">
        <v>5</v>
      </c>
      <c r="AX97" s="12" t="s">
        <v>76</v>
      </c>
      <c r="AY97" s="152" t="s">
        <v>134</v>
      </c>
    </row>
    <row r="98" spans="2:65" s="12" customFormat="1">
      <c r="B98" s="151"/>
      <c r="D98" s="144" t="s">
        <v>191</v>
      </c>
      <c r="E98" s="152" t="s">
        <v>20</v>
      </c>
      <c r="F98" s="153" t="s">
        <v>255</v>
      </c>
      <c r="H98" s="154">
        <v>12</v>
      </c>
      <c r="I98" s="155"/>
      <c r="J98" s="155"/>
      <c r="M98" s="151"/>
      <c r="N98" s="156"/>
      <c r="X98" s="157"/>
      <c r="AT98" s="152" t="s">
        <v>191</v>
      </c>
      <c r="AU98" s="152" t="s">
        <v>86</v>
      </c>
      <c r="AV98" s="12" t="s">
        <v>86</v>
      </c>
      <c r="AW98" s="12" t="s">
        <v>5</v>
      </c>
      <c r="AX98" s="12" t="s">
        <v>76</v>
      </c>
      <c r="AY98" s="152" t="s">
        <v>134</v>
      </c>
    </row>
    <row r="99" spans="2:65" s="12" customFormat="1">
      <c r="B99" s="151"/>
      <c r="D99" s="144" t="s">
        <v>191</v>
      </c>
      <c r="E99" s="152" t="s">
        <v>20</v>
      </c>
      <c r="F99" s="153" t="s">
        <v>256</v>
      </c>
      <c r="H99" s="154">
        <v>3</v>
      </c>
      <c r="I99" s="155"/>
      <c r="J99" s="155"/>
      <c r="M99" s="151"/>
      <c r="N99" s="156"/>
      <c r="X99" s="157"/>
      <c r="AT99" s="152" t="s">
        <v>191</v>
      </c>
      <c r="AU99" s="152" t="s">
        <v>86</v>
      </c>
      <c r="AV99" s="12" t="s">
        <v>86</v>
      </c>
      <c r="AW99" s="12" t="s">
        <v>5</v>
      </c>
      <c r="AX99" s="12" t="s">
        <v>76</v>
      </c>
      <c r="AY99" s="152" t="s">
        <v>134</v>
      </c>
    </row>
    <row r="100" spans="2:65" s="12" customFormat="1">
      <c r="B100" s="151"/>
      <c r="D100" s="144" t="s">
        <v>191</v>
      </c>
      <c r="E100" s="152" t="s">
        <v>20</v>
      </c>
      <c r="F100" s="153" t="s">
        <v>257</v>
      </c>
      <c r="H100" s="154">
        <v>1</v>
      </c>
      <c r="I100" s="155"/>
      <c r="J100" s="155"/>
      <c r="M100" s="151"/>
      <c r="N100" s="156"/>
      <c r="X100" s="157"/>
      <c r="AT100" s="152" t="s">
        <v>191</v>
      </c>
      <c r="AU100" s="152" t="s">
        <v>86</v>
      </c>
      <c r="AV100" s="12" t="s">
        <v>86</v>
      </c>
      <c r="AW100" s="12" t="s">
        <v>5</v>
      </c>
      <c r="AX100" s="12" t="s">
        <v>76</v>
      </c>
      <c r="AY100" s="152" t="s">
        <v>134</v>
      </c>
    </row>
    <row r="101" spans="2:65" s="12" customFormat="1">
      <c r="B101" s="151"/>
      <c r="D101" s="144" t="s">
        <v>191</v>
      </c>
      <c r="E101" s="152" t="s">
        <v>20</v>
      </c>
      <c r="F101" s="153" t="s">
        <v>258</v>
      </c>
      <c r="H101" s="154">
        <v>1</v>
      </c>
      <c r="I101" s="155"/>
      <c r="J101" s="155"/>
      <c r="M101" s="151"/>
      <c r="N101" s="156"/>
      <c r="X101" s="157"/>
      <c r="AT101" s="152" t="s">
        <v>191</v>
      </c>
      <c r="AU101" s="152" t="s">
        <v>86</v>
      </c>
      <c r="AV101" s="12" t="s">
        <v>86</v>
      </c>
      <c r="AW101" s="12" t="s">
        <v>5</v>
      </c>
      <c r="AX101" s="12" t="s">
        <v>76</v>
      </c>
      <c r="AY101" s="152" t="s">
        <v>134</v>
      </c>
    </row>
    <row r="102" spans="2:65" s="14" customFormat="1">
      <c r="B102" s="167"/>
      <c r="D102" s="144" t="s">
        <v>191</v>
      </c>
      <c r="E102" s="168" t="s">
        <v>20</v>
      </c>
      <c r="F102" s="169" t="s">
        <v>259</v>
      </c>
      <c r="H102" s="170">
        <v>40</v>
      </c>
      <c r="I102" s="171"/>
      <c r="J102" s="171"/>
      <c r="M102" s="167"/>
      <c r="N102" s="172"/>
      <c r="X102" s="173"/>
      <c r="AT102" s="168" t="s">
        <v>191</v>
      </c>
      <c r="AU102" s="168" t="s">
        <v>86</v>
      </c>
      <c r="AV102" s="14" t="s">
        <v>141</v>
      </c>
      <c r="AW102" s="14" t="s">
        <v>5</v>
      </c>
      <c r="AX102" s="14" t="s">
        <v>84</v>
      </c>
      <c r="AY102" s="168" t="s">
        <v>134</v>
      </c>
    </row>
    <row r="103" spans="2:65" s="1" customFormat="1" ht="24.2" customHeight="1">
      <c r="B103" s="32"/>
      <c r="C103" s="130" t="s">
        <v>86</v>
      </c>
      <c r="D103" s="130" t="s">
        <v>136</v>
      </c>
      <c r="E103" s="131" t="s">
        <v>260</v>
      </c>
      <c r="F103" s="132" t="s">
        <v>261</v>
      </c>
      <c r="G103" s="133" t="s">
        <v>139</v>
      </c>
      <c r="H103" s="134">
        <v>3</v>
      </c>
      <c r="I103" s="135"/>
      <c r="J103" s="135"/>
      <c r="K103" s="136">
        <f>ROUND(P103*H103,2)</f>
        <v>0</v>
      </c>
      <c r="L103" s="132" t="s">
        <v>140</v>
      </c>
      <c r="M103" s="32"/>
      <c r="N103" s="137" t="s">
        <v>20</v>
      </c>
      <c r="O103" s="138" t="s">
        <v>45</v>
      </c>
      <c r="P103" s="139">
        <f>I103+J103</f>
        <v>0</v>
      </c>
      <c r="Q103" s="139">
        <f>ROUND(I103*H103,2)</f>
        <v>0</v>
      </c>
      <c r="R103" s="139">
        <f>ROUND(J103*H103,2)</f>
        <v>0</v>
      </c>
      <c r="T103" s="140">
        <f>S103*H103</f>
        <v>0</v>
      </c>
      <c r="U103" s="140">
        <v>0</v>
      </c>
      <c r="V103" s="140">
        <f>U103*H103</f>
        <v>0</v>
      </c>
      <c r="W103" s="140">
        <v>0</v>
      </c>
      <c r="X103" s="141">
        <f>W103*H103</f>
        <v>0</v>
      </c>
      <c r="AR103" s="142" t="s">
        <v>141</v>
      </c>
      <c r="AT103" s="142" t="s">
        <v>136</v>
      </c>
      <c r="AU103" s="142" t="s">
        <v>86</v>
      </c>
      <c r="AY103" s="17" t="s">
        <v>134</v>
      </c>
      <c r="BE103" s="143">
        <f>IF(O103="základní",K103,0)</f>
        <v>0</v>
      </c>
      <c r="BF103" s="143">
        <f>IF(O103="snížená",K103,0)</f>
        <v>0</v>
      </c>
      <c r="BG103" s="143">
        <f>IF(O103="zákl. přenesená",K103,0)</f>
        <v>0</v>
      </c>
      <c r="BH103" s="143">
        <f>IF(O103="sníž. přenesená",K103,0)</f>
        <v>0</v>
      </c>
      <c r="BI103" s="143">
        <f>IF(O103="nulová",K103,0)</f>
        <v>0</v>
      </c>
      <c r="BJ103" s="17" t="s">
        <v>84</v>
      </c>
      <c r="BK103" s="143">
        <f>ROUND(P103*H103,2)</f>
        <v>0</v>
      </c>
      <c r="BL103" s="17" t="s">
        <v>141</v>
      </c>
      <c r="BM103" s="142" t="s">
        <v>262</v>
      </c>
    </row>
    <row r="104" spans="2:65" s="1" customFormat="1">
      <c r="B104" s="32"/>
      <c r="D104" s="144" t="s">
        <v>143</v>
      </c>
      <c r="F104" s="145" t="s">
        <v>263</v>
      </c>
      <c r="I104" s="146"/>
      <c r="J104" s="146"/>
      <c r="M104" s="32"/>
      <c r="N104" s="147"/>
      <c r="X104" s="53"/>
      <c r="AT104" s="17" t="s">
        <v>143</v>
      </c>
      <c r="AU104" s="17" t="s">
        <v>86</v>
      </c>
    </row>
    <row r="105" spans="2:65" s="1" customFormat="1">
      <c r="B105" s="32"/>
      <c r="D105" s="148" t="s">
        <v>145</v>
      </c>
      <c r="F105" s="149" t="s">
        <v>264</v>
      </c>
      <c r="I105" s="146"/>
      <c r="J105" s="146"/>
      <c r="M105" s="32"/>
      <c r="N105" s="147"/>
      <c r="X105" s="53"/>
      <c r="AT105" s="17" t="s">
        <v>145</v>
      </c>
      <c r="AU105" s="17" t="s">
        <v>86</v>
      </c>
    </row>
    <row r="106" spans="2:65" s="12" customFormat="1">
      <c r="B106" s="151"/>
      <c r="D106" s="144" t="s">
        <v>191</v>
      </c>
      <c r="E106" s="152" t="s">
        <v>20</v>
      </c>
      <c r="F106" s="153" t="s">
        <v>265</v>
      </c>
      <c r="H106" s="154">
        <v>3</v>
      </c>
      <c r="I106" s="155"/>
      <c r="J106" s="155"/>
      <c r="M106" s="151"/>
      <c r="N106" s="156"/>
      <c r="X106" s="157"/>
      <c r="AT106" s="152" t="s">
        <v>191</v>
      </c>
      <c r="AU106" s="152" t="s">
        <v>86</v>
      </c>
      <c r="AV106" s="12" t="s">
        <v>86</v>
      </c>
      <c r="AW106" s="12" t="s">
        <v>5</v>
      </c>
      <c r="AX106" s="12" t="s">
        <v>84</v>
      </c>
      <c r="AY106" s="152" t="s">
        <v>134</v>
      </c>
    </row>
    <row r="107" spans="2:65" s="1" customFormat="1" ht="24.2" customHeight="1">
      <c r="B107" s="32"/>
      <c r="C107" s="130" t="s">
        <v>152</v>
      </c>
      <c r="D107" s="130" t="s">
        <v>136</v>
      </c>
      <c r="E107" s="131" t="s">
        <v>266</v>
      </c>
      <c r="F107" s="132" t="s">
        <v>267</v>
      </c>
      <c r="G107" s="133" t="s">
        <v>139</v>
      </c>
      <c r="H107" s="134">
        <v>1</v>
      </c>
      <c r="I107" s="135"/>
      <c r="J107" s="135"/>
      <c r="K107" s="136">
        <f>ROUND(P107*H107,2)</f>
        <v>0</v>
      </c>
      <c r="L107" s="132" t="s">
        <v>140</v>
      </c>
      <c r="M107" s="32"/>
      <c r="N107" s="137" t="s">
        <v>20</v>
      </c>
      <c r="O107" s="138" t="s">
        <v>45</v>
      </c>
      <c r="P107" s="139">
        <f>I107+J107</f>
        <v>0</v>
      </c>
      <c r="Q107" s="139">
        <f>ROUND(I107*H107,2)</f>
        <v>0</v>
      </c>
      <c r="R107" s="139">
        <f>ROUND(J107*H107,2)</f>
        <v>0</v>
      </c>
      <c r="T107" s="140">
        <f>S107*H107</f>
        <v>0</v>
      </c>
      <c r="U107" s="140">
        <v>0</v>
      </c>
      <c r="V107" s="140">
        <f>U107*H107</f>
        <v>0</v>
      </c>
      <c r="W107" s="140">
        <v>0</v>
      </c>
      <c r="X107" s="141">
        <f>W107*H107</f>
        <v>0</v>
      </c>
      <c r="AR107" s="142" t="s">
        <v>141</v>
      </c>
      <c r="AT107" s="142" t="s">
        <v>136</v>
      </c>
      <c r="AU107" s="142" t="s">
        <v>86</v>
      </c>
      <c r="AY107" s="17" t="s">
        <v>134</v>
      </c>
      <c r="BE107" s="143">
        <f>IF(O107="základní",K107,0)</f>
        <v>0</v>
      </c>
      <c r="BF107" s="143">
        <f>IF(O107="snížená",K107,0)</f>
        <v>0</v>
      </c>
      <c r="BG107" s="143">
        <f>IF(O107="zákl. přenesená",K107,0)</f>
        <v>0</v>
      </c>
      <c r="BH107" s="143">
        <f>IF(O107="sníž. přenesená",K107,0)</f>
        <v>0</v>
      </c>
      <c r="BI107" s="143">
        <f>IF(O107="nulová",K107,0)</f>
        <v>0</v>
      </c>
      <c r="BJ107" s="17" t="s">
        <v>84</v>
      </c>
      <c r="BK107" s="143">
        <f>ROUND(P107*H107,2)</f>
        <v>0</v>
      </c>
      <c r="BL107" s="17" t="s">
        <v>141</v>
      </c>
      <c r="BM107" s="142" t="s">
        <v>268</v>
      </c>
    </row>
    <row r="108" spans="2:65" s="1" customFormat="1">
      <c r="B108" s="32"/>
      <c r="D108" s="144" t="s">
        <v>143</v>
      </c>
      <c r="F108" s="145" t="s">
        <v>269</v>
      </c>
      <c r="I108" s="146"/>
      <c r="J108" s="146"/>
      <c r="M108" s="32"/>
      <c r="N108" s="147"/>
      <c r="X108" s="53"/>
      <c r="AT108" s="17" t="s">
        <v>143</v>
      </c>
      <c r="AU108" s="17" t="s">
        <v>86</v>
      </c>
    </row>
    <row r="109" spans="2:65" s="1" customFormat="1">
      <c r="B109" s="32"/>
      <c r="D109" s="148" t="s">
        <v>145</v>
      </c>
      <c r="F109" s="149" t="s">
        <v>270</v>
      </c>
      <c r="I109" s="146"/>
      <c r="J109" s="146"/>
      <c r="M109" s="32"/>
      <c r="N109" s="147"/>
      <c r="X109" s="53"/>
      <c r="AT109" s="17" t="s">
        <v>145</v>
      </c>
      <c r="AU109" s="17" t="s">
        <v>86</v>
      </c>
    </row>
    <row r="110" spans="2:65" s="12" customFormat="1">
      <c r="B110" s="151"/>
      <c r="D110" s="144" t="s">
        <v>191</v>
      </c>
      <c r="E110" s="152" t="s">
        <v>20</v>
      </c>
      <c r="F110" s="153" t="s">
        <v>271</v>
      </c>
      <c r="H110" s="154">
        <v>1</v>
      </c>
      <c r="I110" s="155"/>
      <c r="J110" s="155"/>
      <c r="M110" s="151"/>
      <c r="N110" s="156"/>
      <c r="X110" s="157"/>
      <c r="AT110" s="152" t="s">
        <v>191</v>
      </c>
      <c r="AU110" s="152" t="s">
        <v>86</v>
      </c>
      <c r="AV110" s="12" t="s">
        <v>86</v>
      </c>
      <c r="AW110" s="12" t="s">
        <v>5</v>
      </c>
      <c r="AX110" s="12" t="s">
        <v>84</v>
      </c>
      <c r="AY110" s="152" t="s">
        <v>134</v>
      </c>
    </row>
    <row r="111" spans="2:65" s="1" customFormat="1" ht="24.2" customHeight="1">
      <c r="B111" s="32"/>
      <c r="C111" s="130" t="s">
        <v>141</v>
      </c>
      <c r="D111" s="130" t="s">
        <v>136</v>
      </c>
      <c r="E111" s="131" t="s">
        <v>272</v>
      </c>
      <c r="F111" s="132" t="s">
        <v>273</v>
      </c>
      <c r="G111" s="133" t="s">
        <v>139</v>
      </c>
      <c r="H111" s="134">
        <v>1</v>
      </c>
      <c r="I111" s="135"/>
      <c r="J111" s="135"/>
      <c r="K111" s="136">
        <f>ROUND(P111*H111,2)</f>
        <v>0</v>
      </c>
      <c r="L111" s="132" t="s">
        <v>140</v>
      </c>
      <c r="M111" s="32"/>
      <c r="N111" s="137" t="s">
        <v>20</v>
      </c>
      <c r="O111" s="138" t="s">
        <v>45</v>
      </c>
      <c r="P111" s="139">
        <f>I111+J111</f>
        <v>0</v>
      </c>
      <c r="Q111" s="139">
        <f>ROUND(I111*H111,2)</f>
        <v>0</v>
      </c>
      <c r="R111" s="139">
        <f>ROUND(J111*H111,2)</f>
        <v>0</v>
      </c>
      <c r="T111" s="140">
        <f>S111*H111</f>
        <v>0</v>
      </c>
      <c r="U111" s="140">
        <v>0</v>
      </c>
      <c r="V111" s="140">
        <f>U111*H111</f>
        <v>0</v>
      </c>
      <c r="W111" s="140">
        <v>0</v>
      </c>
      <c r="X111" s="141">
        <f>W111*H111</f>
        <v>0</v>
      </c>
      <c r="AR111" s="142" t="s">
        <v>141</v>
      </c>
      <c r="AT111" s="142" t="s">
        <v>136</v>
      </c>
      <c r="AU111" s="142" t="s">
        <v>86</v>
      </c>
      <c r="AY111" s="17" t="s">
        <v>134</v>
      </c>
      <c r="BE111" s="143">
        <f>IF(O111="základní",K111,0)</f>
        <v>0</v>
      </c>
      <c r="BF111" s="143">
        <f>IF(O111="snížená",K111,0)</f>
        <v>0</v>
      </c>
      <c r="BG111" s="143">
        <f>IF(O111="zákl. přenesená",K111,0)</f>
        <v>0</v>
      </c>
      <c r="BH111" s="143">
        <f>IF(O111="sníž. přenesená",K111,0)</f>
        <v>0</v>
      </c>
      <c r="BI111" s="143">
        <f>IF(O111="nulová",K111,0)</f>
        <v>0</v>
      </c>
      <c r="BJ111" s="17" t="s">
        <v>84</v>
      </c>
      <c r="BK111" s="143">
        <f>ROUND(P111*H111,2)</f>
        <v>0</v>
      </c>
      <c r="BL111" s="17" t="s">
        <v>141</v>
      </c>
      <c r="BM111" s="142" t="s">
        <v>274</v>
      </c>
    </row>
    <row r="112" spans="2:65" s="1" customFormat="1">
      <c r="B112" s="32"/>
      <c r="D112" s="144" t="s">
        <v>143</v>
      </c>
      <c r="F112" s="145" t="s">
        <v>275</v>
      </c>
      <c r="I112" s="146"/>
      <c r="J112" s="146"/>
      <c r="M112" s="32"/>
      <c r="N112" s="147"/>
      <c r="X112" s="53"/>
      <c r="AT112" s="17" t="s">
        <v>143</v>
      </c>
      <c r="AU112" s="17" t="s">
        <v>86</v>
      </c>
    </row>
    <row r="113" spans="2:65" s="1" customFormat="1">
      <c r="B113" s="32"/>
      <c r="D113" s="148" t="s">
        <v>145</v>
      </c>
      <c r="F113" s="149" t="s">
        <v>276</v>
      </c>
      <c r="I113" s="146"/>
      <c r="J113" s="146"/>
      <c r="M113" s="32"/>
      <c r="N113" s="147"/>
      <c r="X113" s="53"/>
      <c r="AT113" s="17" t="s">
        <v>145</v>
      </c>
      <c r="AU113" s="17" t="s">
        <v>86</v>
      </c>
    </row>
    <row r="114" spans="2:65" s="12" customFormat="1">
      <c r="B114" s="151"/>
      <c r="D114" s="144" t="s">
        <v>191</v>
      </c>
      <c r="E114" s="152" t="s">
        <v>20</v>
      </c>
      <c r="F114" s="153" t="s">
        <v>277</v>
      </c>
      <c r="H114" s="154">
        <v>1</v>
      </c>
      <c r="I114" s="155"/>
      <c r="J114" s="155"/>
      <c r="M114" s="151"/>
      <c r="N114" s="156"/>
      <c r="X114" s="157"/>
      <c r="AT114" s="152" t="s">
        <v>191</v>
      </c>
      <c r="AU114" s="152" t="s">
        <v>86</v>
      </c>
      <c r="AV114" s="12" t="s">
        <v>86</v>
      </c>
      <c r="AW114" s="12" t="s">
        <v>5</v>
      </c>
      <c r="AX114" s="12" t="s">
        <v>84</v>
      </c>
      <c r="AY114" s="152" t="s">
        <v>134</v>
      </c>
    </row>
    <row r="115" spans="2:65" s="1" customFormat="1" ht="24.2" customHeight="1">
      <c r="B115" s="32"/>
      <c r="C115" s="130" t="s">
        <v>164</v>
      </c>
      <c r="D115" s="130" t="s">
        <v>136</v>
      </c>
      <c r="E115" s="131" t="s">
        <v>278</v>
      </c>
      <c r="F115" s="132" t="s">
        <v>279</v>
      </c>
      <c r="G115" s="133" t="s">
        <v>139</v>
      </c>
      <c r="H115" s="134">
        <v>11</v>
      </c>
      <c r="I115" s="135"/>
      <c r="J115" s="135"/>
      <c r="K115" s="136">
        <f>ROUND(P115*H115,2)</f>
        <v>0</v>
      </c>
      <c r="L115" s="132" t="s">
        <v>140</v>
      </c>
      <c r="M115" s="32"/>
      <c r="N115" s="137" t="s">
        <v>20</v>
      </c>
      <c r="O115" s="138" t="s">
        <v>45</v>
      </c>
      <c r="P115" s="139">
        <f>I115+J115</f>
        <v>0</v>
      </c>
      <c r="Q115" s="139">
        <f>ROUND(I115*H115,2)</f>
        <v>0</v>
      </c>
      <c r="R115" s="139">
        <f>ROUND(J115*H115,2)</f>
        <v>0</v>
      </c>
      <c r="T115" s="140">
        <f>S115*H115</f>
        <v>0</v>
      </c>
      <c r="U115" s="140">
        <v>0</v>
      </c>
      <c r="V115" s="140">
        <f>U115*H115</f>
        <v>0</v>
      </c>
      <c r="W115" s="140">
        <v>0</v>
      </c>
      <c r="X115" s="141">
        <f>W115*H115</f>
        <v>0</v>
      </c>
      <c r="AR115" s="142" t="s">
        <v>141</v>
      </c>
      <c r="AT115" s="142" t="s">
        <v>136</v>
      </c>
      <c r="AU115" s="142" t="s">
        <v>86</v>
      </c>
      <c r="AY115" s="17" t="s">
        <v>134</v>
      </c>
      <c r="BE115" s="143">
        <f>IF(O115="základní",K115,0)</f>
        <v>0</v>
      </c>
      <c r="BF115" s="143">
        <f>IF(O115="snížená",K115,0)</f>
        <v>0</v>
      </c>
      <c r="BG115" s="143">
        <f>IF(O115="zákl. přenesená",K115,0)</f>
        <v>0</v>
      </c>
      <c r="BH115" s="143">
        <f>IF(O115="sníž. přenesená",K115,0)</f>
        <v>0</v>
      </c>
      <c r="BI115" s="143">
        <f>IF(O115="nulová",K115,0)</f>
        <v>0</v>
      </c>
      <c r="BJ115" s="17" t="s">
        <v>84</v>
      </c>
      <c r="BK115" s="143">
        <f>ROUND(P115*H115,2)</f>
        <v>0</v>
      </c>
      <c r="BL115" s="17" t="s">
        <v>141</v>
      </c>
      <c r="BM115" s="142" t="s">
        <v>280</v>
      </c>
    </row>
    <row r="116" spans="2:65" s="1" customFormat="1">
      <c r="B116" s="32"/>
      <c r="D116" s="144" t="s">
        <v>143</v>
      </c>
      <c r="F116" s="145" t="s">
        <v>281</v>
      </c>
      <c r="I116" s="146"/>
      <c r="J116" s="146"/>
      <c r="M116" s="32"/>
      <c r="N116" s="147"/>
      <c r="X116" s="53"/>
      <c r="AT116" s="17" t="s">
        <v>143</v>
      </c>
      <c r="AU116" s="17" t="s">
        <v>86</v>
      </c>
    </row>
    <row r="117" spans="2:65" s="1" customFormat="1">
      <c r="B117" s="32"/>
      <c r="D117" s="148" t="s">
        <v>145</v>
      </c>
      <c r="F117" s="149" t="s">
        <v>282</v>
      </c>
      <c r="I117" s="146"/>
      <c r="J117" s="146"/>
      <c r="M117" s="32"/>
      <c r="N117" s="147"/>
      <c r="X117" s="53"/>
      <c r="AT117" s="17" t="s">
        <v>145</v>
      </c>
      <c r="AU117" s="17" t="s">
        <v>86</v>
      </c>
    </row>
    <row r="118" spans="2:65" s="12" customFormat="1">
      <c r="B118" s="151"/>
      <c r="D118" s="144" t="s">
        <v>191</v>
      </c>
      <c r="E118" s="152" t="s">
        <v>20</v>
      </c>
      <c r="F118" s="153" t="s">
        <v>283</v>
      </c>
      <c r="H118" s="154">
        <v>11</v>
      </c>
      <c r="I118" s="155"/>
      <c r="J118" s="155"/>
      <c r="M118" s="151"/>
      <c r="N118" s="156"/>
      <c r="X118" s="157"/>
      <c r="AT118" s="152" t="s">
        <v>191</v>
      </c>
      <c r="AU118" s="152" t="s">
        <v>86</v>
      </c>
      <c r="AV118" s="12" t="s">
        <v>86</v>
      </c>
      <c r="AW118" s="12" t="s">
        <v>5</v>
      </c>
      <c r="AX118" s="12" t="s">
        <v>84</v>
      </c>
      <c r="AY118" s="152" t="s">
        <v>134</v>
      </c>
    </row>
    <row r="119" spans="2:65" s="1" customFormat="1" ht="24.2" customHeight="1">
      <c r="B119" s="32"/>
      <c r="C119" s="130" t="s">
        <v>171</v>
      </c>
      <c r="D119" s="130" t="s">
        <v>136</v>
      </c>
      <c r="E119" s="131" t="s">
        <v>284</v>
      </c>
      <c r="F119" s="132" t="s">
        <v>285</v>
      </c>
      <c r="G119" s="133" t="s">
        <v>139</v>
      </c>
      <c r="H119" s="134">
        <v>51</v>
      </c>
      <c r="I119" s="135"/>
      <c r="J119" s="135"/>
      <c r="K119" s="136">
        <f>ROUND(P119*H119,2)</f>
        <v>0</v>
      </c>
      <c r="L119" s="132" t="s">
        <v>140</v>
      </c>
      <c r="M119" s="32"/>
      <c r="N119" s="137" t="s">
        <v>20</v>
      </c>
      <c r="O119" s="138" t="s">
        <v>45</v>
      </c>
      <c r="P119" s="139">
        <f>I119+J119</f>
        <v>0</v>
      </c>
      <c r="Q119" s="139">
        <f>ROUND(I119*H119,2)</f>
        <v>0</v>
      </c>
      <c r="R119" s="139">
        <f>ROUND(J119*H119,2)</f>
        <v>0</v>
      </c>
      <c r="T119" s="140">
        <f>S119*H119</f>
        <v>0</v>
      </c>
      <c r="U119" s="140">
        <v>0</v>
      </c>
      <c r="V119" s="140">
        <f>U119*H119</f>
        <v>0</v>
      </c>
      <c r="W119" s="140">
        <v>0</v>
      </c>
      <c r="X119" s="141">
        <f>W119*H119</f>
        <v>0</v>
      </c>
      <c r="AR119" s="142" t="s">
        <v>141</v>
      </c>
      <c r="AT119" s="142" t="s">
        <v>136</v>
      </c>
      <c r="AU119" s="142" t="s">
        <v>86</v>
      </c>
      <c r="AY119" s="17" t="s">
        <v>134</v>
      </c>
      <c r="BE119" s="143">
        <f>IF(O119="základní",K119,0)</f>
        <v>0</v>
      </c>
      <c r="BF119" s="143">
        <f>IF(O119="snížená",K119,0)</f>
        <v>0</v>
      </c>
      <c r="BG119" s="143">
        <f>IF(O119="zákl. přenesená",K119,0)</f>
        <v>0</v>
      </c>
      <c r="BH119" s="143">
        <f>IF(O119="sníž. přenesená",K119,0)</f>
        <v>0</v>
      </c>
      <c r="BI119" s="143">
        <f>IF(O119="nulová",K119,0)</f>
        <v>0</v>
      </c>
      <c r="BJ119" s="17" t="s">
        <v>84</v>
      </c>
      <c r="BK119" s="143">
        <f>ROUND(P119*H119,2)</f>
        <v>0</v>
      </c>
      <c r="BL119" s="17" t="s">
        <v>141</v>
      </c>
      <c r="BM119" s="142" t="s">
        <v>286</v>
      </c>
    </row>
    <row r="120" spans="2:65" s="1" customFormat="1">
      <c r="B120" s="32"/>
      <c r="D120" s="144" t="s">
        <v>143</v>
      </c>
      <c r="F120" s="145" t="s">
        <v>287</v>
      </c>
      <c r="I120" s="146"/>
      <c r="J120" s="146"/>
      <c r="M120" s="32"/>
      <c r="N120" s="147"/>
      <c r="X120" s="53"/>
      <c r="AT120" s="17" t="s">
        <v>143</v>
      </c>
      <c r="AU120" s="17" t="s">
        <v>86</v>
      </c>
    </row>
    <row r="121" spans="2:65" s="1" customFormat="1">
      <c r="B121" s="32"/>
      <c r="D121" s="148" t="s">
        <v>145</v>
      </c>
      <c r="F121" s="149" t="s">
        <v>288</v>
      </c>
      <c r="I121" s="146"/>
      <c r="J121" s="146"/>
      <c r="M121" s="32"/>
      <c r="N121" s="147"/>
      <c r="X121" s="53"/>
      <c r="AT121" s="17" t="s">
        <v>145</v>
      </c>
      <c r="AU121" s="17" t="s">
        <v>86</v>
      </c>
    </row>
    <row r="122" spans="2:65" s="1" customFormat="1" ht="24.2" customHeight="1">
      <c r="B122" s="32"/>
      <c r="C122" s="130" t="s">
        <v>177</v>
      </c>
      <c r="D122" s="130" t="s">
        <v>136</v>
      </c>
      <c r="E122" s="131" t="s">
        <v>289</v>
      </c>
      <c r="F122" s="132" t="s">
        <v>290</v>
      </c>
      <c r="G122" s="133" t="s">
        <v>139</v>
      </c>
      <c r="H122" s="134">
        <v>3</v>
      </c>
      <c r="I122" s="135"/>
      <c r="J122" s="135"/>
      <c r="K122" s="136">
        <f>ROUND(P122*H122,2)</f>
        <v>0</v>
      </c>
      <c r="L122" s="132" t="s">
        <v>140</v>
      </c>
      <c r="M122" s="32"/>
      <c r="N122" s="137" t="s">
        <v>20</v>
      </c>
      <c r="O122" s="138" t="s">
        <v>45</v>
      </c>
      <c r="P122" s="139">
        <f>I122+J122</f>
        <v>0</v>
      </c>
      <c r="Q122" s="139">
        <f>ROUND(I122*H122,2)</f>
        <v>0</v>
      </c>
      <c r="R122" s="139">
        <f>ROUND(J122*H122,2)</f>
        <v>0</v>
      </c>
      <c r="T122" s="140">
        <f>S122*H122</f>
        <v>0</v>
      </c>
      <c r="U122" s="140">
        <v>0</v>
      </c>
      <c r="V122" s="140">
        <f>U122*H122</f>
        <v>0</v>
      </c>
      <c r="W122" s="140">
        <v>0</v>
      </c>
      <c r="X122" s="141">
        <f>W122*H122</f>
        <v>0</v>
      </c>
      <c r="AR122" s="142" t="s">
        <v>141</v>
      </c>
      <c r="AT122" s="142" t="s">
        <v>136</v>
      </c>
      <c r="AU122" s="142" t="s">
        <v>86</v>
      </c>
      <c r="AY122" s="17" t="s">
        <v>134</v>
      </c>
      <c r="BE122" s="143">
        <f>IF(O122="základní",K122,0)</f>
        <v>0</v>
      </c>
      <c r="BF122" s="143">
        <f>IF(O122="snížená",K122,0)</f>
        <v>0</v>
      </c>
      <c r="BG122" s="143">
        <f>IF(O122="zákl. přenesená",K122,0)</f>
        <v>0</v>
      </c>
      <c r="BH122" s="143">
        <f>IF(O122="sníž. přenesená",K122,0)</f>
        <v>0</v>
      </c>
      <c r="BI122" s="143">
        <f>IF(O122="nulová",K122,0)</f>
        <v>0</v>
      </c>
      <c r="BJ122" s="17" t="s">
        <v>84</v>
      </c>
      <c r="BK122" s="143">
        <f>ROUND(P122*H122,2)</f>
        <v>0</v>
      </c>
      <c r="BL122" s="17" t="s">
        <v>141</v>
      </c>
      <c r="BM122" s="142" t="s">
        <v>291</v>
      </c>
    </row>
    <row r="123" spans="2:65" s="1" customFormat="1">
      <c r="B123" s="32"/>
      <c r="D123" s="144" t="s">
        <v>143</v>
      </c>
      <c r="F123" s="145" t="s">
        <v>292</v>
      </c>
      <c r="I123" s="146"/>
      <c r="J123" s="146"/>
      <c r="M123" s="32"/>
      <c r="N123" s="147"/>
      <c r="X123" s="53"/>
      <c r="AT123" s="17" t="s">
        <v>143</v>
      </c>
      <c r="AU123" s="17" t="s">
        <v>86</v>
      </c>
    </row>
    <row r="124" spans="2:65" s="1" customFormat="1">
      <c r="B124" s="32"/>
      <c r="D124" s="148" t="s">
        <v>145</v>
      </c>
      <c r="F124" s="149" t="s">
        <v>293</v>
      </c>
      <c r="I124" s="146"/>
      <c r="J124" s="146"/>
      <c r="M124" s="32"/>
      <c r="N124" s="147"/>
      <c r="X124" s="53"/>
      <c r="AT124" s="17" t="s">
        <v>145</v>
      </c>
      <c r="AU124" s="17" t="s">
        <v>86</v>
      </c>
    </row>
    <row r="125" spans="2:65" s="12" customFormat="1">
      <c r="B125" s="151"/>
      <c r="D125" s="144" t="s">
        <v>191</v>
      </c>
      <c r="E125" s="152" t="s">
        <v>20</v>
      </c>
      <c r="F125" s="153" t="s">
        <v>265</v>
      </c>
      <c r="H125" s="154">
        <v>3</v>
      </c>
      <c r="I125" s="155"/>
      <c r="J125" s="155"/>
      <c r="M125" s="151"/>
      <c r="N125" s="156"/>
      <c r="X125" s="157"/>
      <c r="AT125" s="152" t="s">
        <v>191</v>
      </c>
      <c r="AU125" s="152" t="s">
        <v>86</v>
      </c>
      <c r="AV125" s="12" t="s">
        <v>86</v>
      </c>
      <c r="AW125" s="12" t="s">
        <v>5</v>
      </c>
      <c r="AX125" s="12" t="s">
        <v>84</v>
      </c>
      <c r="AY125" s="152" t="s">
        <v>134</v>
      </c>
    </row>
    <row r="126" spans="2:65" s="1" customFormat="1" ht="24.2" customHeight="1">
      <c r="B126" s="32"/>
      <c r="C126" s="130" t="s">
        <v>185</v>
      </c>
      <c r="D126" s="130" t="s">
        <v>136</v>
      </c>
      <c r="E126" s="131" t="s">
        <v>294</v>
      </c>
      <c r="F126" s="132" t="s">
        <v>295</v>
      </c>
      <c r="G126" s="133" t="s">
        <v>139</v>
      </c>
      <c r="H126" s="134">
        <v>1</v>
      </c>
      <c r="I126" s="135"/>
      <c r="J126" s="135"/>
      <c r="K126" s="136">
        <f>ROUND(P126*H126,2)</f>
        <v>0</v>
      </c>
      <c r="L126" s="132" t="s">
        <v>140</v>
      </c>
      <c r="M126" s="32"/>
      <c r="N126" s="137" t="s">
        <v>20</v>
      </c>
      <c r="O126" s="138" t="s">
        <v>45</v>
      </c>
      <c r="P126" s="139">
        <f>I126+J126</f>
        <v>0</v>
      </c>
      <c r="Q126" s="139">
        <f>ROUND(I126*H126,2)</f>
        <v>0</v>
      </c>
      <c r="R126" s="139">
        <f>ROUND(J126*H126,2)</f>
        <v>0</v>
      </c>
      <c r="T126" s="140">
        <f>S126*H126</f>
        <v>0</v>
      </c>
      <c r="U126" s="140">
        <v>0</v>
      </c>
      <c r="V126" s="140">
        <f>U126*H126</f>
        <v>0</v>
      </c>
      <c r="W126" s="140">
        <v>0</v>
      </c>
      <c r="X126" s="141">
        <f>W126*H126</f>
        <v>0</v>
      </c>
      <c r="AR126" s="142" t="s">
        <v>141</v>
      </c>
      <c r="AT126" s="142" t="s">
        <v>136</v>
      </c>
      <c r="AU126" s="142" t="s">
        <v>86</v>
      </c>
      <c r="AY126" s="17" t="s">
        <v>134</v>
      </c>
      <c r="BE126" s="143">
        <f>IF(O126="základní",K126,0)</f>
        <v>0</v>
      </c>
      <c r="BF126" s="143">
        <f>IF(O126="snížená",K126,0)</f>
        <v>0</v>
      </c>
      <c r="BG126" s="143">
        <f>IF(O126="zákl. přenesená",K126,0)</f>
        <v>0</v>
      </c>
      <c r="BH126" s="143">
        <f>IF(O126="sníž. přenesená",K126,0)</f>
        <v>0</v>
      </c>
      <c r="BI126" s="143">
        <f>IF(O126="nulová",K126,0)</f>
        <v>0</v>
      </c>
      <c r="BJ126" s="17" t="s">
        <v>84</v>
      </c>
      <c r="BK126" s="143">
        <f>ROUND(P126*H126,2)</f>
        <v>0</v>
      </c>
      <c r="BL126" s="17" t="s">
        <v>141</v>
      </c>
      <c r="BM126" s="142" t="s">
        <v>296</v>
      </c>
    </row>
    <row r="127" spans="2:65" s="1" customFormat="1">
      <c r="B127" s="32"/>
      <c r="D127" s="144" t="s">
        <v>143</v>
      </c>
      <c r="F127" s="145" t="s">
        <v>297</v>
      </c>
      <c r="I127" s="146"/>
      <c r="J127" s="146"/>
      <c r="M127" s="32"/>
      <c r="N127" s="147"/>
      <c r="X127" s="53"/>
      <c r="AT127" s="17" t="s">
        <v>143</v>
      </c>
      <c r="AU127" s="17" t="s">
        <v>86</v>
      </c>
    </row>
    <row r="128" spans="2:65" s="1" customFormat="1">
      <c r="B128" s="32"/>
      <c r="D128" s="148" t="s">
        <v>145</v>
      </c>
      <c r="F128" s="149" t="s">
        <v>298</v>
      </c>
      <c r="I128" s="146"/>
      <c r="J128" s="146"/>
      <c r="M128" s="32"/>
      <c r="N128" s="147"/>
      <c r="X128" s="53"/>
      <c r="AT128" s="17" t="s">
        <v>145</v>
      </c>
      <c r="AU128" s="17" t="s">
        <v>86</v>
      </c>
    </row>
    <row r="129" spans="2:65" s="12" customFormat="1">
      <c r="B129" s="151"/>
      <c r="D129" s="144" t="s">
        <v>191</v>
      </c>
      <c r="E129" s="152" t="s">
        <v>20</v>
      </c>
      <c r="F129" s="153" t="s">
        <v>271</v>
      </c>
      <c r="H129" s="154">
        <v>1</v>
      </c>
      <c r="I129" s="155"/>
      <c r="J129" s="155"/>
      <c r="M129" s="151"/>
      <c r="N129" s="156"/>
      <c r="X129" s="157"/>
      <c r="AT129" s="152" t="s">
        <v>191</v>
      </c>
      <c r="AU129" s="152" t="s">
        <v>86</v>
      </c>
      <c r="AV129" s="12" t="s">
        <v>86</v>
      </c>
      <c r="AW129" s="12" t="s">
        <v>5</v>
      </c>
      <c r="AX129" s="12" t="s">
        <v>84</v>
      </c>
      <c r="AY129" s="152" t="s">
        <v>134</v>
      </c>
    </row>
    <row r="130" spans="2:65" s="1" customFormat="1" ht="16.5" customHeight="1">
      <c r="B130" s="32"/>
      <c r="C130" s="130" t="s">
        <v>193</v>
      </c>
      <c r="D130" s="130" t="s">
        <v>136</v>
      </c>
      <c r="E130" s="131" t="s">
        <v>299</v>
      </c>
      <c r="F130" s="132" t="s">
        <v>300</v>
      </c>
      <c r="G130" s="133" t="s">
        <v>139</v>
      </c>
      <c r="H130" s="134">
        <v>1</v>
      </c>
      <c r="I130" s="135"/>
      <c r="J130" s="135"/>
      <c r="K130" s="136">
        <f>ROUND(P130*H130,2)</f>
        <v>0</v>
      </c>
      <c r="L130" s="132" t="s">
        <v>20</v>
      </c>
      <c r="M130" s="32"/>
      <c r="N130" s="137" t="s">
        <v>20</v>
      </c>
      <c r="O130" s="138" t="s">
        <v>45</v>
      </c>
      <c r="P130" s="139">
        <f>I130+J130</f>
        <v>0</v>
      </c>
      <c r="Q130" s="139">
        <f>ROUND(I130*H130,2)</f>
        <v>0</v>
      </c>
      <c r="R130" s="139">
        <f>ROUND(J130*H130,2)</f>
        <v>0</v>
      </c>
      <c r="T130" s="140">
        <f>S130*H130</f>
        <v>0</v>
      </c>
      <c r="U130" s="140">
        <v>0</v>
      </c>
      <c r="V130" s="140">
        <f>U130*H130</f>
        <v>0</v>
      </c>
      <c r="W130" s="140">
        <v>0</v>
      </c>
      <c r="X130" s="141">
        <f>W130*H130</f>
        <v>0</v>
      </c>
      <c r="AR130" s="142" t="s">
        <v>141</v>
      </c>
      <c r="AT130" s="142" t="s">
        <v>136</v>
      </c>
      <c r="AU130" s="142" t="s">
        <v>86</v>
      </c>
      <c r="AY130" s="17" t="s">
        <v>134</v>
      </c>
      <c r="BE130" s="143">
        <f>IF(O130="základní",K130,0)</f>
        <v>0</v>
      </c>
      <c r="BF130" s="143">
        <f>IF(O130="snížená",K130,0)</f>
        <v>0</v>
      </c>
      <c r="BG130" s="143">
        <f>IF(O130="zákl. přenesená",K130,0)</f>
        <v>0</v>
      </c>
      <c r="BH130" s="143">
        <f>IF(O130="sníž. přenesená",K130,0)</f>
        <v>0</v>
      </c>
      <c r="BI130" s="143">
        <f>IF(O130="nulová",K130,0)</f>
        <v>0</v>
      </c>
      <c r="BJ130" s="17" t="s">
        <v>84</v>
      </c>
      <c r="BK130" s="143">
        <f>ROUND(P130*H130,2)</f>
        <v>0</v>
      </c>
      <c r="BL130" s="17" t="s">
        <v>141</v>
      </c>
      <c r="BM130" s="142" t="s">
        <v>301</v>
      </c>
    </row>
    <row r="131" spans="2:65" s="1" customFormat="1">
      <c r="B131" s="32"/>
      <c r="D131" s="144" t="s">
        <v>143</v>
      </c>
      <c r="F131" s="145" t="s">
        <v>302</v>
      </c>
      <c r="I131" s="146"/>
      <c r="J131" s="146"/>
      <c r="M131" s="32"/>
      <c r="N131" s="147"/>
      <c r="X131" s="53"/>
      <c r="AT131" s="17" t="s">
        <v>143</v>
      </c>
      <c r="AU131" s="17" t="s">
        <v>86</v>
      </c>
    </row>
    <row r="132" spans="2:65" s="12" customFormat="1">
      <c r="B132" s="151"/>
      <c r="D132" s="144" t="s">
        <v>191</v>
      </c>
      <c r="E132" s="152" t="s">
        <v>20</v>
      </c>
      <c r="F132" s="153" t="s">
        <v>277</v>
      </c>
      <c r="H132" s="154">
        <v>1</v>
      </c>
      <c r="I132" s="155"/>
      <c r="J132" s="155"/>
      <c r="M132" s="151"/>
      <c r="N132" s="156"/>
      <c r="X132" s="157"/>
      <c r="AT132" s="152" t="s">
        <v>191</v>
      </c>
      <c r="AU132" s="152" t="s">
        <v>86</v>
      </c>
      <c r="AV132" s="12" t="s">
        <v>86</v>
      </c>
      <c r="AW132" s="12" t="s">
        <v>5</v>
      </c>
      <c r="AX132" s="12" t="s">
        <v>84</v>
      </c>
      <c r="AY132" s="152" t="s">
        <v>134</v>
      </c>
    </row>
    <row r="133" spans="2:65" s="1" customFormat="1" ht="24.2" customHeight="1">
      <c r="B133" s="32"/>
      <c r="C133" s="130" t="s">
        <v>199</v>
      </c>
      <c r="D133" s="130" t="s">
        <v>136</v>
      </c>
      <c r="E133" s="131" t="s">
        <v>303</v>
      </c>
      <c r="F133" s="132" t="s">
        <v>304</v>
      </c>
      <c r="G133" s="133" t="s">
        <v>139</v>
      </c>
      <c r="H133" s="134">
        <v>38</v>
      </c>
      <c r="I133" s="135"/>
      <c r="J133" s="135"/>
      <c r="K133" s="136">
        <f>ROUND(P133*H133,2)</f>
        <v>0</v>
      </c>
      <c r="L133" s="132" t="s">
        <v>140</v>
      </c>
      <c r="M133" s="32"/>
      <c r="N133" s="137" t="s">
        <v>20</v>
      </c>
      <c r="O133" s="138" t="s">
        <v>45</v>
      </c>
      <c r="P133" s="139">
        <f>I133+J133</f>
        <v>0</v>
      </c>
      <c r="Q133" s="139">
        <f>ROUND(I133*H133,2)</f>
        <v>0</v>
      </c>
      <c r="R133" s="139">
        <f>ROUND(J133*H133,2)</f>
        <v>0</v>
      </c>
      <c r="T133" s="140">
        <f>S133*H133</f>
        <v>0</v>
      </c>
      <c r="U133" s="140">
        <v>0</v>
      </c>
      <c r="V133" s="140">
        <f>U133*H133</f>
        <v>0</v>
      </c>
      <c r="W133" s="140">
        <v>0</v>
      </c>
      <c r="X133" s="141">
        <f>W133*H133</f>
        <v>0</v>
      </c>
      <c r="AR133" s="142" t="s">
        <v>141</v>
      </c>
      <c r="AT133" s="142" t="s">
        <v>136</v>
      </c>
      <c r="AU133" s="142" t="s">
        <v>86</v>
      </c>
      <c r="AY133" s="17" t="s">
        <v>134</v>
      </c>
      <c r="BE133" s="143">
        <f>IF(O133="základní",K133,0)</f>
        <v>0</v>
      </c>
      <c r="BF133" s="143">
        <f>IF(O133="snížená",K133,0)</f>
        <v>0</v>
      </c>
      <c r="BG133" s="143">
        <f>IF(O133="zákl. přenesená",K133,0)</f>
        <v>0</v>
      </c>
      <c r="BH133" s="143">
        <f>IF(O133="sníž. přenesená",K133,0)</f>
        <v>0</v>
      </c>
      <c r="BI133" s="143">
        <f>IF(O133="nulová",K133,0)</f>
        <v>0</v>
      </c>
      <c r="BJ133" s="17" t="s">
        <v>84</v>
      </c>
      <c r="BK133" s="143">
        <f>ROUND(P133*H133,2)</f>
        <v>0</v>
      </c>
      <c r="BL133" s="17" t="s">
        <v>141</v>
      </c>
      <c r="BM133" s="142" t="s">
        <v>305</v>
      </c>
    </row>
    <row r="134" spans="2:65" s="1" customFormat="1">
      <c r="B134" s="32"/>
      <c r="D134" s="144" t="s">
        <v>143</v>
      </c>
      <c r="F134" s="145" t="s">
        <v>306</v>
      </c>
      <c r="I134" s="146"/>
      <c r="J134" s="146"/>
      <c r="M134" s="32"/>
      <c r="N134" s="147"/>
      <c r="X134" s="53"/>
      <c r="AT134" s="17" t="s">
        <v>143</v>
      </c>
      <c r="AU134" s="17" t="s">
        <v>86</v>
      </c>
    </row>
    <row r="135" spans="2:65" s="1" customFormat="1">
      <c r="B135" s="32"/>
      <c r="D135" s="148" t="s">
        <v>145</v>
      </c>
      <c r="F135" s="149" t="s">
        <v>307</v>
      </c>
      <c r="I135" s="146"/>
      <c r="J135" s="146"/>
      <c r="M135" s="32"/>
      <c r="N135" s="147"/>
      <c r="X135" s="53"/>
      <c r="AT135" s="17" t="s">
        <v>145</v>
      </c>
      <c r="AU135" s="17" t="s">
        <v>86</v>
      </c>
    </row>
    <row r="136" spans="2:65" s="12" customFormat="1">
      <c r="B136" s="151"/>
      <c r="D136" s="144" t="s">
        <v>191</v>
      </c>
      <c r="E136" s="152" t="s">
        <v>20</v>
      </c>
      <c r="F136" s="153" t="s">
        <v>308</v>
      </c>
      <c r="H136" s="154">
        <v>10</v>
      </c>
      <c r="I136" s="155"/>
      <c r="J136" s="155"/>
      <c r="M136" s="151"/>
      <c r="N136" s="156"/>
      <c r="X136" s="157"/>
      <c r="AT136" s="152" t="s">
        <v>191</v>
      </c>
      <c r="AU136" s="152" t="s">
        <v>86</v>
      </c>
      <c r="AV136" s="12" t="s">
        <v>86</v>
      </c>
      <c r="AW136" s="12" t="s">
        <v>5</v>
      </c>
      <c r="AX136" s="12" t="s">
        <v>76</v>
      </c>
      <c r="AY136" s="152" t="s">
        <v>134</v>
      </c>
    </row>
    <row r="137" spans="2:65" s="12" customFormat="1">
      <c r="B137" s="151"/>
      <c r="D137" s="144" t="s">
        <v>191</v>
      </c>
      <c r="E137" s="152" t="s">
        <v>20</v>
      </c>
      <c r="F137" s="153" t="s">
        <v>309</v>
      </c>
      <c r="H137" s="154">
        <v>14</v>
      </c>
      <c r="I137" s="155"/>
      <c r="J137" s="155"/>
      <c r="M137" s="151"/>
      <c r="N137" s="156"/>
      <c r="X137" s="157"/>
      <c r="AT137" s="152" t="s">
        <v>191</v>
      </c>
      <c r="AU137" s="152" t="s">
        <v>86</v>
      </c>
      <c r="AV137" s="12" t="s">
        <v>86</v>
      </c>
      <c r="AW137" s="12" t="s">
        <v>5</v>
      </c>
      <c r="AX137" s="12" t="s">
        <v>76</v>
      </c>
      <c r="AY137" s="152" t="s">
        <v>134</v>
      </c>
    </row>
    <row r="138" spans="2:65" s="12" customFormat="1">
      <c r="B138" s="151"/>
      <c r="D138" s="144" t="s">
        <v>191</v>
      </c>
      <c r="E138" s="152" t="s">
        <v>20</v>
      </c>
      <c r="F138" s="153" t="s">
        <v>310</v>
      </c>
      <c r="H138" s="154">
        <v>11</v>
      </c>
      <c r="I138" s="155"/>
      <c r="J138" s="155"/>
      <c r="M138" s="151"/>
      <c r="N138" s="156"/>
      <c r="X138" s="157"/>
      <c r="AT138" s="152" t="s">
        <v>191</v>
      </c>
      <c r="AU138" s="152" t="s">
        <v>86</v>
      </c>
      <c r="AV138" s="12" t="s">
        <v>86</v>
      </c>
      <c r="AW138" s="12" t="s">
        <v>5</v>
      </c>
      <c r="AX138" s="12" t="s">
        <v>76</v>
      </c>
      <c r="AY138" s="152" t="s">
        <v>134</v>
      </c>
    </row>
    <row r="139" spans="2:65" s="12" customFormat="1">
      <c r="B139" s="151"/>
      <c r="D139" s="144" t="s">
        <v>191</v>
      </c>
      <c r="E139" s="152" t="s">
        <v>20</v>
      </c>
      <c r="F139" s="153" t="s">
        <v>311</v>
      </c>
      <c r="H139" s="154">
        <v>2</v>
      </c>
      <c r="I139" s="155"/>
      <c r="J139" s="155"/>
      <c r="M139" s="151"/>
      <c r="N139" s="156"/>
      <c r="X139" s="157"/>
      <c r="AT139" s="152" t="s">
        <v>191</v>
      </c>
      <c r="AU139" s="152" t="s">
        <v>86</v>
      </c>
      <c r="AV139" s="12" t="s">
        <v>86</v>
      </c>
      <c r="AW139" s="12" t="s">
        <v>5</v>
      </c>
      <c r="AX139" s="12" t="s">
        <v>76</v>
      </c>
      <c r="AY139" s="152" t="s">
        <v>134</v>
      </c>
    </row>
    <row r="140" spans="2:65" s="12" customFormat="1">
      <c r="B140" s="151"/>
      <c r="D140" s="144" t="s">
        <v>191</v>
      </c>
      <c r="E140" s="152" t="s">
        <v>20</v>
      </c>
      <c r="F140" s="153" t="s">
        <v>257</v>
      </c>
      <c r="H140" s="154">
        <v>1</v>
      </c>
      <c r="I140" s="155"/>
      <c r="J140" s="155"/>
      <c r="M140" s="151"/>
      <c r="N140" s="156"/>
      <c r="X140" s="157"/>
      <c r="AT140" s="152" t="s">
        <v>191</v>
      </c>
      <c r="AU140" s="152" t="s">
        <v>86</v>
      </c>
      <c r="AV140" s="12" t="s">
        <v>86</v>
      </c>
      <c r="AW140" s="12" t="s">
        <v>5</v>
      </c>
      <c r="AX140" s="12" t="s">
        <v>76</v>
      </c>
      <c r="AY140" s="152" t="s">
        <v>134</v>
      </c>
    </row>
    <row r="141" spans="2:65" s="14" customFormat="1">
      <c r="B141" s="167"/>
      <c r="D141" s="144" t="s">
        <v>191</v>
      </c>
      <c r="E141" s="168" t="s">
        <v>20</v>
      </c>
      <c r="F141" s="169" t="s">
        <v>259</v>
      </c>
      <c r="H141" s="170">
        <v>38</v>
      </c>
      <c r="I141" s="171"/>
      <c r="J141" s="171"/>
      <c r="M141" s="167"/>
      <c r="N141" s="172"/>
      <c r="X141" s="173"/>
      <c r="AT141" s="168" t="s">
        <v>191</v>
      </c>
      <c r="AU141" s="168" t="s">
        <v>86</v>
      </c>
      <c r="AV141" s="14" t="s">
        <v>141</v>
      </c>
      <c r="AW141" s="14" t="s">
        <v>5</v>
      </c>
      <c r="AX141" s="14" t="s">
        <v>84</v>
      </c>
      <c r="AY141" s="168" t="s">
        <v>134</v>
      </c>
    </row>
    <row r="142" spans="2:65" s="1" customFormat="1" ht="24.2" customHeight="1">
      <c r="B142" s="32"/>
      <c r="C142" s="130" t="s">
        <v>205</v>
      </c>
      <c r="D142" s="130" t="s">
        <v>136</v>
      </c>
      <c r="E142" s="131" t="s">
        <v>312</v>
      </c>
      <c r="F142" s="132" t="s">
        <v>313</v>
      </c>
      <c r="G142" s="133" t="s">
        <v>139</v>
      </c>
      <c r="H142" s="134">
        <v>16</v>
      </c>
      <c r="I142" s="135"/>
      <c r="J142" s="135"/>
      <c r="K142" s="136">
        <f>ROUND(P142*H142,2)</f>
        <v>0</v>
      </c>
      <c r="L142" s="132" t="s">
        <v>140</v>
      </c>
      <c r="M142" s="32"/>
      <c r="N142" s="137" t="s">
        <v>20</v>
      </c>
      <c r="O142" s="138" t="s">
        <v>45</v>
      </c>
      <c r="P142" s="139">
        <f>I142+J142</f>
        <v>0</v>
      </c>
      <c r="Q142" s="139">
        <f>ROUND(I142*H142,2)</f>
        <v>0</v>
      </c>
      <c r="R142" s="139">
        <f>ROUND(J142*H142,2)</f>
        <v>0</v>
      </c>
      <c r="T142" s="140">
        <f>S142*H142</f>
        <v>0</v>
      </c>
      <c r="U142" s="140">
        <v>0</v>
      </c>
      <c r="V142" s="140">
        <f>U142*H142</f>
        <v>0</v>
      </c>
      <c r="W142" s="140">
        <v>0</v>
      </c>
      <c r="X142" s="141">
        <f>W142*H142</f>
        <v>0</v>
      </c>
      <c r="AR142" s="142" t="s">
        <v>141</v>
      </c>
      <c r="AT142" s="142" t="s">
        <v>136</v>
      </c>
      <c r="AU142" s="142" t="s">
        <v>86</v>
      </c>
      <c r="AY142" s="17" t="s">
        <v>134</v>
      </c>
      <c r="BE142" s="143">
        <f>IF(O142="základní",K142,0)</f>
        <v>0</v>
      </c>
      <c r="BF142" s="143">
        <f>IF(O142="snížená",K142,0)</f>
        <v>0</v>
      </c>
      <c r="BG142" s="143">
        <f>IF(O142="zákl. přenesená",K142,0)</f>
        <v>0</v>
      </c>
      <c r="BH142" s="143">
        <f>IF(O142="sníž. přenesená",K142,0)</f>
        <v>0</v>
      </c>
      <c r="BI142" s="143">
        <f>IF(O142="nulová",K142,0)</f>
        <v>0</v>
      </c>
      <c r="BJ142" s="17" t="s">
        <v>84</v>
      </c>
      <c r="BK142" s="143">
        <f>ROUND(P142*H142,2)</f>
        <v>0</v>
      </c>
      <c r="BL142" s="17" t="s">
        <v>141</v>
      </c>
      <c r="BM142" s="142" t="s">
        <v>314</v>
      </c>
    </row>
    <row r="143" spans="2:65" s="1" customFormat="1">
      <c r="B143" s="32"/>
      <c r="D143" s="144" t="s">
        <v>143</v>
      </c>
      <c r="F143" s="145" t="s">
        <v>315</v>
      </c>
      <c r="I143" s="146"/>
      <c r="J143" s="146"/>
      <c r="M143" s="32"/>
      <c r="N143" s="147"/>
      <c r="X143" s="53"/>
      <c r="AT143" s="17" t="s">
        <v>143</v>
      </c>
      <c r="AU143" s="17" t="s">
        <v>86</v>
      </c>
    </row>
    <row r="144" spans="2:65" s="1" customFormat="1">
      <c r="B144" s="32"/>
      <c r="D144" s="148" t="s">
        <v>145</v>
      </c>
      <c r="F144" s="149" t="s">
        <v>316</v>
      </c>
      <c r="I144" s="146"/>
      <c r="J144" s="146"/>
      <c r="M144" s="32"/>
      <c r="N144" s="147"/>
      <c r="X144" s="53"/>
      <c r="AT144" s="17" t="s">
        <v>145</v>
      </c>
      <c r="AU144" s="17" t="s">
        <v>86</v>
      </c>
    </row>
    <row r="145" spans="2:65" s="12" customFormat="1">
      <c r="B145" s="151"/>
      <c r="D145" s="144" t="s">
        <v>191</v>
      </c>
      <c r="E145" s="152" t="s">
        <v>20</v>
      </c>
      <c r="F145" s="153" t="s">
        <v>317</v>
      </c>
      <c r="H145" s="154">
        <v>1</v>
      </c>
      <c r="I145" s="155"/>
      <c r="J145" s="155"/>
      <c r="M145" s="151"/>
      <c r="N145" s="156"/>
      <c r="X145" s="157"/>
      <c r="AT145" s="152" t="s">
        <v>191</v>
      </c>
      <c r="AU145" s="152" t="s">
        <v>86</v>
      </c>
      <c r="AV145" s="12" t="s">
        <v>86</v>
      </c>
      <c r="AW145" s="12" t="s">
        <v>5</v>
      </c>
      <c r="AX145" s="12" t="s">
        <v>76</v>
      </c>
      <c r="AY145" s="152" t="s">
        <v>134</v>
      </c>
    </row>
    <row r="146" spans="2:65" s="12" customFormat="1">
      <c r="B146" s="151"/>
      <c r="D146" s="144" t="s">
        <v>191</v>
      </c>
      <c r="E146" s="152" t="s">
        <v>20</v>
      </c>
      <c r="F146" s="153" t="s">
        <v>318</v>
      </c>
      <c r="H146" s="154">
        <v>12</v>
      </c>
      <c r="I146" s="155"/>
      <c r="J146" s="155"/>
      <c r="M146" s="151"/>
      <c r="N146" s="156"/>
      <c r="X146" s="157"/>
      <c r="AT146" s="152" t="s">
        <v>191</v>
      </c>
      <c r="AU146" s="152" t="s">
        <v>86</v>
      </c>
      <c r="AV146" s="12" t="s">
        <v>86</v>
      </c>
      <c r="AW146" s="12" t="s">
        <v>5</v>
      </c>
      <c r="AX146" s="12" t="s">
        <v>76</v>
      </c>
      <c r="AY146" s="152" t="s">
        <v>134</v>
      </c>
    </row>
    <row r="147" spans="2:65" s="12" customFormat="1">
      <c r="B147" s="151"/>
      <c r="D147" s="144" t="s">
        <v>191</v>
      </c>
      <c r="E147" s="152" t="s">
        <v>20</v>
      </c>
      <c r="F147" s="153" t="s">
        <v>319</v>
      </c>
      <c r="H147" s="154">
        <v>1</v>
      </c>
      <c r="I147" s="155"/>
      <c r="J147" s="155"/>
      <c r="M147" s="151"/>
      <c r="N147" s="156"/>
      <c r="X147" s="157"/>
      <c r="AT147" s="152" t="s">
        <v>191</v>
      </c>
      <c r="AU147" s="152" t="s">
        <v>86</v>
      </c>
      <c r="AV147" s="12" t="s">
        <v>86</v>
      </c>
      <c r="AW147" s="12" t="s">
        <v>5</v>
      </c>
      <c r="AX147" s="12" t="s">
        <v>76</v>
      </c>
      <c r="AY147" s="152" t="s">
        <v>134</v>
      </c>
    </row>
    <row r="148" spans="2:65" s="12" customFormat="1">
      <c r="B148" s="151"/>
      <c r="D148" s="144" t="s">
        <v>191</v>
      </c>
      <c r="E148" s="152" t="s">
        <v>20</v>
      </c>
      <c r="F148" s="153" t="s">
        <v>320</v>
      </c>
      <c r="H148" s="154">
        <v>1</v>
      </c>
      <c r="I148" s="155"/>
      <c r="J148" s="155"/>
      <c r="M148" s="151"/>
      <c r="N148" s="156"/>
      <c r="X148" s="157"/>
      <c r="AT148" s="152" t="s">
        <v>191</v>
      </c>
      <c r="AU148" s="152" t="s">
        <v>86</v>
      </c>
      <c r="AV148" s="12" t="s">
        <v>86</v>
      </c>
      <c r="AW148" s="12" t="s">
        <v>5</v>
      </c>
      <c r="AX148" s="12" t="s">
        <v>76</v>
      </c>
      <c r="AY148" s="152" t="s">
        <v>134</v>
      </c>
    </row>
    <row r="149" spans="2:65" s="12" customFormat="1">
      <c r="B149" s="151"/>
      <c r="D149" s="144" t="s">
        <v>191</v>
      </c>
      <c r="E149" s="152" t="s">
        <v>20</v>
      </c>
      <c r="F149" s="153" t="s">
        <v>258</v>
      </c>
      <c r="H149" s="154">
        <v>1</v>
      </c>
      <c r="I149" s="155"/>
      <c r="J149" s="155"/>
      <c r="M149" s="151"/>
      <c r="N149" s="156"/>
      <c r="X149" s="157"/>
      <c r="AT149" s="152" t="s">
        <v>191</v>
      </c>
      <c r="AU149" s="152" t="s">
        <v>86</v>
      </c>
      <c r="AV149" s="12" t="s">
        <v>86</v>
      </c>
      <c r="AW149" s="12" t="s">
        <v>5</v>
      </c>
      <c r="AX149" s="12" t="s">
        <v>76</v>
      </c>
      <c r="AY149" s="152" t="s">
        <v>134</v>
      </c>
    </row>
    <row r="150" spans="2:65" s="14" customFormat="1">
      <c r="B150" s="167"/>
      <c r="D150" s="144" t="s">
        <v>191</v>
      </c>
      <c r="E150" s="168" t="s">
        <v>20</v>
      </c>
      <c r="F150" s="169" t="s">
        <v>259</v>
      </c>
      <c r="H150" s="170">
        <v>16</v>
      </c>
      <c r="I150" s="171"/>
      <c r="J150" s="171"/>
      <c r="M150" s="167"/>
      <c r="N150" s="172"/>
      <c r="X150" s="173"/>
      <c r="AT150" s="168" t="s">
        <v>191</v>
      </c>
      <c r="AU150" s="168" t="s">
        <v>86</v>
      </c>
      <c r="AV150" s="14" t="s">
        <v>141</v>
      </c>
      <c r="AW150" s="14" t="s">
        <v>5</v>
      </c>
      <c r="AX150" s="14" t="s">
        <v>84</v>
      </c>
      <c r="AY150" s="168" t="s">
        <v>134</v>
      </c>
    </row>
    <row r="151" spans="2:65" s="1" customFormat="1" ht="24.2" customHeight="1">
      <c r="B151" s="32"/>
      <c r="C151" s="130" t="s">
        <v>9</v>
      </c>
      <c r="D151" s="130" t="s">
        <v>136</v>
      </c>
      <c r="E151" s="131" t="s">
        <v>321</v>
      </c>
      <c r="F151" s="132" t="s">
        <v>322</v>
      </c>
      <c r="G151" s="133" t="s">
        <v>139</v>
      </c>
      <c r="H151" s="134">
        <v>1</v>
      </c>
      <c r="I151" s="135"/>
      <c r="J151" s="135"/>
      <c r="K151" s="136">
        <f>ROUND(P151*H151,2)</f>
        <v>0</v>
      </c>
      <c r="L151" s="132" t="s">
        <v>140</v>
      </c>
      <c r="M151" s="32"/>
      <c r="N151" s="137" t="s">
        <v>20</v>
      </c>
      <c r="O151" s="138" t="s">
        <v>45</v>
      </c>
      <c r="P151" s="139">
        <f>I151+J151</f>
        <v>0</v>
      </c>
      <c r="Q151" s="139">
        <f>ROUND(I151*H151,2)</f>
        <v>0</v>
      </c>
      <c r="R151" s="139">
        <f>ROUND(J151*H151,2)</f>
        <v>0</v>
      </c>
      <c r="T151" s="140">
        <f>S151*H151</f>
        <v>0</v>
      </c>
      <c r="U151" s="140">
        <v>0</v>
      </c>
      <c r="V151" s="140">
        <f>U151*H151</f>
        <v>0</v>
      </c>
      <c r="W151" s="140">
        <v>0</v>
      </c>
      <c r="X151" s="141">
        <f>W151*H151</f>
        <v>0</v>
      </c>
      <c r="AR151" s="142" t="s">
        <v>141</v>
      </c>
      <c r="AT151" s="142" t="s">
        <v>136</v>
      </c>
      <c r="AU151" s="142" t="s">
        <v>86</v>
      </c>
      <c r="AY151" s="17" t="s">
        <v>134</v>
      </c>
      <c r="BE151" s="143">
        <f>IF(O151="základní",K151,0)</f>
        <v>0</v>
      </c>
      <c r="BF151" s="143">
        <f>IF(O151="snížená",K151,0)</f>
        <v>0</v>
      </c>
      <c r="BG151" s="143">
        <f>IF(O151="zákl. přenesená",K151,0)</f>
        <v>0</v>
      </c>
      <c r="BH151" s="143">
        <f>IF(O151="sníž. přenesená",K151,0)</f>
        <v>0</v>
      </c>
      <c r="BI151" s="143">
        <f>IF(O151="nulová",K151,0)</f>
        <v>0</v>
      </c>
      <c r="BJ151" s="17" t="s">
        <v>84</v>
      </c>
      <c r="BK151" s="143">
        <f>ROUND(P151*H151,2)</f>
        <v>0</v>
      </c>
      <c r="BL151" s="17" t="s">
        <v>141</v>
      </c>
      <c r="BM151" s="142" t="s">
        <v>323</v>
      </c>
    </row>
    <row r="152" spans="2:65" s="1" customFormat="1">
      <c r="B152" s="32"/>
      <c r="D152" s="144" t="s">
        <v>143</v>
      </c>
      <c r="F152" s="145" t="s">
        <v>324</v>
      </c>
      <c r="I152" s="146"/>
      <c r="J152" s="146"/>
      <c r="M152" s="32"/>
      <c r="N152" s="147"/>
      <c r="X152" s="53"/>
      <c r="AT152" s="17" t="s">
        <v>143</v>
      </c>
      <c r="AU152" s="17" t="s">
        <v>86</v>
      </c>
    </row>
    <row r="153" spans="2:65" s="1" customFormat="1">
      <c r="B153" s="32"/>
      <c r="D153" s="148" t="s">
        <v>145</v>
      </c>
      <c r="F153" s="149" t="s">
        <v>325</v>
      </c>
      <c r="I153" s="146"/>
      <c r="J153" s="146"/>
      <c r="M153" s="32"/>
      <c r="N153" s="147"/>
      <c r="X153" s="53"/>
      <c r="AT153" s="17" t="s">
        <v>145</v>
      </c>
      <c r="AU153" s="17" t="s">
        <v>86</v>
      </c>
    </row>
    <row r="154" spans="2:65" s="12" customFormat="1">
      <c r="B154" s="151"/>
      <c r="D154" s="144" t="s">
        <v>191</v>
      </c>
      <c r="E154" s="152" t="s">
        <v>20</v>
      </c>
      <c r="F154" s="153" t="s">
        <v>271</v>
      </c>
      <c r="H154" s="154">
        <v>1</v>
      </c>
      <c r="I154" s="155"/>
      <c r="J154" s="155"/>
      <c r="M154" s="151"/>
      <c r="N154" s="156"/>
      <c r="X154" s="157"/>
      <c r="AT154" s="152" t="s">
        <v>191</v>
      </c>
      <c r="AU154" s="152" t="s">
        <v>86</v>
      </c>
      <c r="AV154" s="12" t="s">
        <v>86</v>
      </c>
      <c r="AW154" s="12" t="s">
        <v>5</v>
      </c>
      <c r="AX154" s="12" t="s">
        <v>84</v>
      </c>
      <c r="AY154" s="152" t="s">
        <v>134</v>
      </c>
    </row>
    <row r="155" spans="2:65" s="1" customFormat="1" ht="24.2" customHeight="1">
      <c r="B155" s="32"/>
      <c r="C155" s="130" t="s">
        <v>216</v>
      </c>
      <c r="D155" s="130" t="s">
        <v>136</v>
      </c>
      <c r="E155" s="131" t="s">
        <v>326</v>
      </c>
      <c r="F155" s="132" t="s">
        <v>327</v>
      </c>
      <c r="G155" s="133" t="s">
        <v>139</v>
      </c>
      <c r="H155" s="134">
        <v>1</v>
      </c>
      <c r="I155" s="135"/>
      <c r="J155" s="135"/>
      <c r="K155" s="136">
        <f>ROUND(P155*H155,2)</f>
        <v>0</v>
      </c>
      <c r="L155" s="132" t="s">
        <v>140</v>
      </c>
      <c r="M155" s="32"/>
      <c r="N155" s="137" t="s">
        <v>20</v>
      </c>
      <c r="O155" s="138" t="s">
        <v>45</v>
      </c>
      <c r="P155" s="139">
        <f>I155+J155</f>
        <v>0</v>
      </c>
      <c r="Q155" s="139">
        <f>ROUND(I155*H155,2)</f>
        <v>0</v>
      </c>
      <c r="R155" s="139">
        <f>ROUND(J155*H155,2)</f>
        <v>0</v>
      </c>
      <c r="T155" s="140">
        <f>S155*H155</f>
        <v>0</v>
      </c>
      <c r="U155" s="140">
        <v>0</v>
      </c>
      <c r="V155" s="140">
        <f>U155*H155</f>
        <v>0</v>
      </c>
      <c r="W155" s="140">
        <v>0</v>
      </c>
      <c r="X155" s="141">
        <f>W155*H155</f>
        <v>0</v>
      </c>
      <c r="AR155" s="142" t="s">
        <v>141</v>
      </c>
      <c r="AT155" s="142" t="s">
        <v>136</v>
      </c>
      <c r="AU155" s="142" t="s">
        <v>86</v>
      </c>
      <c r="AY155" s="17" t="s">
        <v>134</v>
      </c>
      <c r="BE155" s="143">
        <f>IF(O155="základní",K155,0)</f>
        <v>0</v>
      </c>
      <c r="BF155" s="143">
        <f>IF(O155="snížená",K155,0)</f>
        <v>0</v>
      </c>
      <c r="BG155" s="143">
        <f>IF(O155="zákl. přenesená",K155,0)</f>
        <v>0</v>
      </c>
      <c r="BH155" s="143">
        <f>IF(O155="sníž. přenesená",K155,0)</f>
        <v>0</v>
      </c>
      <c r="BI155" s="143">
        <f>IF(O155="nulová",K155,0)</f>
        <v>0</v>
      </c>
      <c r="BJ155" s="17" t="s">
        <v>84</v>
      </c>
      <c r="BK155" s="143">
        <f>ROUND(P155*H155,2)</f>
        <v>0</v>
      </c>
      <c r="BL155" s="17" t="s">
        <v>141</v>
      </c>
      <c r="BM155" s="142" t="s">
        <v>328</v>
      </c>
    </row>
    <row r="156" spans="2:65" s="1" customFormat="1">
      <c r="B156" s="32"/>
      <c r="D156" s="144" t="s">
        <v>143</v>
      </c>
      <c r="F156" s="145" t="s">
        <v>329</v>
      </c>
      <c r="I156" s="146"/>
      <c r="J156" s="146"/>
      <c r="M156" s="32"/>
      <c r="N156" s="147"/>
      <c r="X156" s="53"/>
      <c r="AT156" s="17" t="s">
        <v>143</v>
      </c>
      <c r="AU156" s="17" t="s">
        <v>86</v>
      </c>
    </row>
    <row r="157" spans="2:65" s="1" customFormat="1">
      <c r="B157" s="32"/>
      <c r="D157" s="148" t="s">
        <v>145</v>
      </c>
      <c r="F157" s="149" t="s">
        <v>330</v>
      </c>
      <c r="I157" s="146"/>
      <c r="J157" s="146"/>
      <c r="M157" s="32"/>
      <c r="N157" s="147"/>
      <c r="X157" s="53"/>
      <c r="AT157" s="17" t="s">
        <v>145</v>
      </c>
      <c r="AU157" s="17" t="s">
        <v>86</v>
      </c>
    </row>
    <row r="158" spans="2:65" s="12" customFormat="1">
      <c r="B158" s="151"/>
      <c r="D158" s="144" t="s">
        <v>191</v>
      </c>
      <c r="E158" s="152" t="s">
        <v>20</v>
      </c>
      <c r="F158" s="153" t="s">
        <v>277</v>
      </c>
      <c r="H158" s="154">
        <v>1</v>
      </c>
      <c r="I158" s="155"/>
      <c r="J158" s="155"/>
      <c r="M158" s="151"/>
      <c r="N158" s="156"/>
      <c r="X158" s="157"/>
      <c r="AT158" s="152" t="s">
        <v>191</v>
      </c>
      <c r="AU158" s="152" t="s">
        <v>86</v>
      </c>
      <c r="AV158" s="12" t="s">
        <v>86</v>
      </c>
      <c r="AW158" s="12" t="s">
        <v>5</v>
      </c>
      <c r="AX158" s="12" t="s">
        <v>84</v>
      </c>
      <c r="AY158" s="152" t="s">
        <v>134</v>
      </c>
    </row>
    <row r="159" spans="2:65" s="1" customFormat="1" ht="24.2" customHeight="1">
      <c r="B159" s="32"/>
      <c r="C159" s="130" t="s">
        <v>222</v>
      </c>
      <c r="D159" s="130" t="s">
        <v>136</v>
      </c>
      <c r="E159" s="131" t="s">
        <v>331</v>
      </c>
      <c r="F159" s="132" t="s">
        <v>332</v>
      </c>
      <c r="G159" s="133" t="s">
        <v>167</v>
      </c>
      <c r="H159" s="134">
        <v>1.72</v>
      </c>
      <c r="I159" s="135"/>
      <c r="J159" s="135"/>
      <c r="K159" s="136">
        <f>ROUND(P159*H159,2)</f>
        <v>0</v>
      </c>
      <c r="L159" s="132" t="s">
        <v>140</v>
      </c>
      <c r="M159" s="32"/>
      <c r="N159" s="137" t="s">
        <v>20</v>
      </c>
      <c r="O159" s="138" t="s">
        <v>45</v>
      </c>
      <c r="P159" s="139">
        <f>I159+J159</f>
        <v>0</v>
      </c>
      <c r="Q159" s="139">
        <f>ROUND(I159*H159,2)</f>
        <v>0</v>
      </c>
      <c r="R159" s="139">
        <f>ROUND(J159*H159,2)</f>
        <v>0</v>
      </c>
      <c r="T159" s="140">
        <f>S159*H159</f>
        <v>0</v>
      </c>
      <c r="U159" s="140">
        <v>0</v>
      </c>
      <c r="V159" s="140">
        <f>U159*H159</f>
        <v>0</v>
      </c>
      <c r="W159" s="140">
        <v>0.29499999999999998</v>
      </c>
      <c r="X159" s="141">
        <f>W159*H159</f>
        <v>0.50739999999999996</v>
      </c>
      <c r="AR159" s="142" t="s">
        <v>141</v>
      </c>
      <c r="AT159" s="142" t="s">
        <v>136</v>
      </c>
      <c r="AU159" s="142" t="s">
        <v>86</v>
      </c>
      <c r="AY159" s="17" t="s">
        <v>134</v>
      </c>
      <c r="BE159" s="143">
        <f>IF(O159="základní",K159,0)</f>
        <v>0</v>
      </c>
      <c r="BF159" s="143">
        <f>IF(O159="snížená",K159,0)</f>
        <v>0</v>
      </c>
      <c r="BG159" s="143">
        <f>IF(O159="zákl. přenesená",K159,0)</f>
        <v>0</v>
      </c>
      <c r="BH159" s="143">
        <f>IF(O159="sníž. přenesená",K159,0)</f>
        <v>0</v>
      </c>
      <c r="BI159" s="143">
        <f>IF(O159="nulová",K159,0)</f>
        <v>0</v>
      </c>
      <c r="BJ159" s="17" t="s">
        <v>84</v>
      </c>
      <c r="BK159" s="143">
        <f>ROUND(P159*H159,2)</f>
        <v>0</v>
      </c>
      <c r="BL159" s="17" t="s">
        <v>141</v>
      </c>
      <c r="BM159" s="142" t="s">
        <v>333</v>
      </c>
    </row>
    <row r="160" spans="2:65" s="1" customFormat="1">
      <c r="B160" s="32"/>
      <c r="D160" s="144" t="s">
        <v>143</v>
      </c>
      <c r="F160" s="145" t="s">
        <v>334</v>
      </c>
      <c r="I160" s="146"/>
      <c r="J160" s="146"/>
      <c r="M160" s="32"/>
      <c r="N160" s="147"/>
      <c r="X160" s="53"/>
      <c r="AT160" s="17" t="s">
        <v>143</v>
      </c>
      <c r="AU160" s="17" t="s">
        <v>86</v>
      </c>
    </row>
    <row r="161" spans="2:65" s="1" customFormat="1">
      <c r="B161" s="32"/>
      <c r="D161" s="148" t="s">
        <v>145</v>
      </c>
      <c r="F161" s="149" t="s">
        <v>335</v>
      </c>
      <c r="I161" s="146"/>
      <c r="J161" s="146"/>
      <c r="M161" s="32"/>
      <c r="N161" s="147"/>
      <c r="X161" s="53"/>
      <c r="AT161" s="17" t="s">
        <v>145</v>
      </c>
      <c r="AU161" s="17" t="s">
        <v>86</v>
      </c>
    </row>
    <row r="162" spans="2:65" s="1" customFormat="1" ht="24.2" customHeight="1">
      <c r="B162" s="32"/>
      <c r="C162" s="130" t="s">
        <v>231</v>
      </c>
      <c r="D162" s="130" t="s">
        <v>136</v>
      </c>
      <c r="E162" s="131" t="s">
        <v>336</v>
      </c>
      <c r="F162" s="132" t="s">
        <v>337</v>
      </c>
      <c r="G162" s="133" t="s">
        <v>167</v>
      </c>
      <c r="H162" s="134">
        <v>468.74</v>
      </c>
      <c r="I162" s="135"/>
      <c r="J162" s="135"/>
      <c r="K162" s="136">
        <f>ROUND(P162*H162,2)</f>
        <v>0</v>
      </c>
      <c r="L162" s="132" t="s">
        <v>140</v>
      </c>
      <c r="M162" s="32"/>
      <c r="N162" s="137" t="s">
        <v>20</v>
      </c>
      <c r="O162" s="138" t="s">
        <v>45</v>
      </c>
      <c r="P162" s="139">
        <f>I162+J162</f>
        <v>0</v>
      </c>
      <c r="Q162" s="139">
        <f>ROUND(I162*H162,2)</f>
        <v>0</v>
      </c>
      <c r="R162" s="139">
        <f>ROUND(J162*H162,2)</f>
        <v>0</v>
      </c>
      <c r="T162" s="140">
        <f>S162*H162</f>
        <v>0</v>
      </c>
      <c r="U162" s="140">
        <v>0</v>
      </c>
      <c r="V162" s="140">
        <f>U162*H162</f>
        <v>0</v>
      </c>
      <c r="W162" s="140">
        <v>0.57999999999999996</v>
      </c>
      <c r="X162" s="141">
        <f>W162*H162</f>
        <v>271.86919999999998</v>
      </c>
      <c r="AR162" s="142" t="s">
        <v>141</v>
      </c>
      <c r="AT162" s="142" t="s">
        <v>136</v>
      </c>
      <c r="AU162" s="142" t="s">
        <v>86</v>
      </c>
      <c r="AY162" s="17" t="s">
        <v>134</v>
      </c>
      <c r="BE162" s="143">
        <f>IF(O162="základní",K162,0)</f>
        <v>0</v>
      </c>
      <c r="BF162" s="143">
        <f>IF(O162="snížená",K162,0)</f>
        <v>0</v>
      </c>
      <c r="BG162" s="143">
        <f>IF(O162="zákl. přenesená",K162,0)</f>
        <v>0</v>
      </c>
      <c r="BH162" s="143">
        <f>IF(O162="sníž. přenesená",K162,0)</f>
        <v>0</v>
      </c>
      <c r="BI162" s="143">
        <f>IF(O162="nulová",K162,0)</f>
        <v>0</v>
      </c>
      <c r="BJ162" s="17" t="s">
        <v>84</v>
      </c>
      <c r="BK162" s="143">
        <f>ROUND(P162*H162,2)</f>
        <v>0</v>
      </c>
      <c r="BL162" s="17" t="s">
        <v>141</v>
      </c>
      <c r="BM162" s="142" t="s">
        <v>338</v>
      </c>
    </row>
    <row r="163" spans="2:65" s="1" customFormat="1">
      <c r="B163" s="32"/>
      <c r="D163" s="144" t="s">
        <v>143</v>
      </c>
      <c r="F163" s="145" t="s">
        <v>339</v>
      </c>
      <c r="I163" s="146"/>
      <c r="J163" s="146"/>
      <c r="M163" s="32"/>
      <c r="N163" s="147"/>
      <c r="X163" s="53"/>
      <c r="AT163" s="17" t="s">
        <v>143</v>
      </c>
      <c r="AU163" s="17" t="s">
        <v>86</v>
      </c>
    </row>
    <row r="164" spans="2:65" s="1" customFormat="1">
      <c r="B164" s="32"/>
      <c r="D164" s="148" t="s">
        <v>145</v>
      </c>
      <c r="F164" s="149" t="s">
        <v>340</v>
      </c>
      <c r="I164" s="146"/>
      <c r="J164" s="146"/>
      <c r="M164" s="32"/>
      <c r="N164" s="147"/>
      <c r="X164" s="53"/>
      <c r="AT164" s="17" t="s">
        <v>145</v>
      </c>
      <c r="AU164" s="17" t="s">
        <v>86</v>
      </c>
    </row>
    <row r="165" spans="2:65" s="1" customFormat="1" ht="24.2" customHeight="1">
      <c r="B165" s="32"/>
      <c r="C165" s="130" t="s">
        <v>239</v>
      </c>
      <c r="D165" s="130" t="s">
        <v>136</v>
      </c>
      <c r="E165" s="131" t="s">
        <v>165</v>
      </c>
      <c r="F165" s="132" t="s">
        <v>166</v>
      </c>
      <c r="G165" s="133" t="s">
        <v>167</v>
      </c>
      <c r="H165" s="134">
        <v>2966.8</v>
      </c>
      <c r="I165" s="135"/>
      <c r="J165" s="135"/>
      <c r="K165" s="136">
        <f>ROUND(P165*H165,2)</f>
        <v>0</v>
      </c>
      <c r="L165" s="132" t="s">
        <v>140</v>
      </c>
      <c r="M165" s="32"/>
      <c r="N165" s="137" t="s">
        <v>20</v>
      </c>
      <c r="O165" s="138" t="s">
        <v>45</v>
      </c>
      <c r="P165" s="139">
        <f>I165+J165</f>
        <v>0</v>
      </c>
      <c r="Q165" s="139">
        <f>ROUND(I165*H165,2)</f>
        <v>0</v>
      </c>
      <c r="R165" s="139">
        <f>ROUND(J165*H165,2)</f>
        <v>0</v>
      </c>
      <c r="T165" s="140">
        <f>S165*H165</f>
        <v>0</v>
      </c>
      <c r="U165" s="140">
        <v>0</v>
      </c>
      <c r="V165" s="140">
        <f>U165*H165</f>
        <v>0</v>
      </c>
      <c r="W165" s="140">
        <v>0</v>
      </c>
      <c r="X165" s="141">
        <f>W165*H165</f>
        <v>0</v>
      </c>
      <c r="AR165" s="142" t="s">
        <v>141</v>
      </c>
      <c r="AT165" s="142" t="s">
        <v>136</v>
      </c>
      <c r="AU165" s="142" t="s">
        <v>86</v>
      </c>
      <c r="AY165" s="17" t="s">
        <v>134</v>
      </c>
      <c r="BE165" s="143">
        <f>IF(O165="základní",K165,0)</f>
        <v>0</v>
      </c>
      <c r="BF165" s="143">
        <f>IF(O165="snížená",K165,0)</f>
        <v>0</v>
      </c>
      <c r="BG165" s="143">
        <f>IF(O165="zákl. přenesená",K165,0)</f>
        <v>0</v>
      </c>
      <c r="BH165" s="143">
        <f>IF(O165="sníž. přenesená",K165,0)</f>
        <v>0</v>
      </c>
      <c r="BI165" s="143">
        <f>IF(O165="nulová",K165,0)</f>
        <v>0</v>
      </c>
      <c r="BJ165" s="17" t="s">
        <v>84</v>
      </c>
      <c r="BK165" s="143">
        <f>ROUND(P165*H165,2)</f>
        <v>0</v>
      </c>
      <c r="BL165" s="17" t="s">
        <v>141</v>
      </c>
      <c r="BM165" s="142" t="s">
        <v>341</v>
      </c>
    </row>
    <row r="166" spans="2:65" s="1" customFormat="1">
      <c r="B166" s="32"/>
      <c r="D166" s="144" t="s">
        <v>143</v>
      </c>
      <c r="F166" s="145" t="s">
        <v>169</v>
      </c>
      <c r="I166" s="146"/>
      <c r="J166" s="146"/>
      <c r="M166" s="32"/>
      <c r="N166" s="147"/>
      <c r="X166" s="53"/>
      <c r="AT166" s="17" t="s">
        <v>143</v>
      </c>
      <c r="AU166" s="17" t="s">
        <v>86</v>
      </c>
    </row>
    <row r="167" spans="2:65" s="1" customFormat="1">
      <c r="B167" s="32"/>
      <c r="D167" s="148" t="s">
        <v>145</v>
      </c>
      <c r="F167" s="149" t="s">
        <v>170</v>
      </c>
      <c r="I167" s="146"/>
      <c r="J167" s="146"/>
      <c r="M167" s="32"/>
      <c r="N167" s="147"/>
      <c r="X167" s="53"/>
      <c r="AT167" s="17" t="s">
        <v>145</v>
      </c>
      <c r="AU167" s="17" t="s">
        <v>86</v>
      </c>
    </row>
    <row r="168" spans="2:65" s="1" customFormat="1" ht="24.2" customHeight="1">
      <c r="B168" s="32"/>
      <c r="C168" s="130" t="s">
        <v>342</v>
      </c>
      <c r="D168" s="130" t="s">
        <v>136</v>
      </c>
      <c r="E168" s="131" t="s">
        <v>343</v>
      </c>
      <c r="F168" s="132" t="s">
        <v>344</v>
      </c>
      <c r="G168" s="133" t="s">
        <v>188</v>
      </c>
      <c r="H168" s="134">
        <v>879.58</v>
      </c>
      <c r="I168" s="135"/>
      <c r="J168" s="135"/>
      <c r="K168" s="136">
        <f>ROUND(P168*H168,2)</f>
        <v>0</v>
      </c>
      <c r="L168" s="132" t="s">
        <v>140</v>
      </c>
      <c r="M168" s="32"/>
      <c r="N168" s="137" t="s">
        <v>20</v>
      </c>
      <c r="O168" s="138" t="s">
        <v>45</v>
      </c>
      <c r="P168" s="139">
        <f>I168+J168</f>
        <v>0</v>
      </c>
      <c r="Q168" s="139">
        <f>ROUND(I168*H168,2)</f>
        <v>0</v>
      </c>
      <c r="R168" s="139">
        <f>ROUND(J168*H168,2)</f>
        <v>0</v>
      </c>
      <c r="T168" s="140">
        <f>S168*H168</f>
        <v>0</v>
      </c>
      <c r="U168" s="140">
        <v>0</v>
      </c>
      <c r="V168" s="140">
        <f>U168*H168</f>
        <v>0</v>
      </c>
      <c r="W168" s="140">
        <v>0</v>
      </c>
      <c r="X168" s="141">
        <f>W168*H168</f>
        <v>0</v>
      </c>
      <c r="AR168" s="142" t="s">
        <v>141</v>
      </c>
      <c r="AT168" s="142" t="s">
        <v>136</v>
      </c>
      <c r="AU168" s="142" t="s">
        <v>86</v>
      </c>
      <c r="AY168" s="17" t="s">
        <v>134</v>
      </c>
      <c r="BE168" s="143">
        <f>IF(O168="základní",K168,0)</f>
        <v>0</v>
      </c>
      <c r="BF168" s="143">
        <f>IF(O168="snížená",K168,0)</f>
        <v>0</v>
      </c>
      <c r="BG168" s="143">
        <f>IF(O168="zákl. přenesená",K168,0)</f>
        <v>0</v>
      </c>
      <c r="BH168" s="143">
        <f>IF(O168="sníž. přenesená",K168,0)</f>
        <v>0</v>
      </c>
      <c r="BI168" s="143">
        <f>IF(O168="nulová",K168,0)</f>
        <v>0</v>
      </c>
      <c r="BJ168" s="17" t="s">
        <v>84</v>
      </c>
      <c r="BK168" s="143">
        <f>ROUND(P168*H168,2)</f>
        <v>0</v>
      </c>
      <c r="BL168" s="17" t="s">
        <v>141</v>
      </c>
      <c r="BM168" s="142" t="s">
        <v>345</v>
      </c>
    </row>
    <row r="169" spans="2:65" s="1" customFormat="1">
      <c r="B169" s="32"/>
      <c r="D169" s="144" t="s">
        <v>143</v>
      </c>
      <c r="F169" s="145" t="s">
        <v>346</v>
      </c>
      <c r="I169" s="146"/>
      <c r="J169" s="146"/>
      <c r="M169" s="32"/>
      <c r="N169" s="147"/>
      <c r="X169" s="53"/>
      <c r="AT169" s="17" t="s">
        <v>143</v>
      </c>
      <c r="AU169" s="17" t="s">
        <v>86</v>
      </c>
    </row>
    <row r="170" spans="2:65" s="1" customFormat="1">
      <c r="B170" s="32"/>
      <c r="D170" s="148" t="s">
        <v>145</v>
      </c>
      <c r="F170" s="149" t="s">
        <v>347</v>
      </c>
      <c r="I170" s="146"/>
      <c r="J170" s="146"/>
      <c r="M170" s="32"/>
      <c r="N170" s="147"/>
      <c r="X170" s="53"/>
      <c r="AT170" s="17" t="s">
        <v>145</v>
      </c>
      <c r="AU170" s="17" t="s">
        <v>86</v>
      </c>
    </row>
    <row r="171" spans="2:65" s="1" customFormat="1">
      <c r="B171" s="32"/>
      <c r="C171" s="130" t="s">
        <v>348</v>
      </c>
      <c r="D171" s="130" t="s">
        <v>136</v>
      </c>
      <c r="E171" s="131" t="s">
        <v>349</v>
      </c>
      <c r="F171" s="132" t="s">
        <v>350</v>
      </c>
      <c r="G171" s="133" t="s">
        <v>188</v>
      </c>
      <c r="H171" s="134">
        <v>112.06</v>
      </c>
      <c r="I171" s="135"/>
      <c r="J171" s="135"/>
      <c r="K171" s="136">
        <f>ROUND(P171*H171,2)</f>
        <v>0</v>
      </c>
      <c r="L171" s="132" t="s">
        <v>140</v>
      </c>
      <c r="M171" s="32"/>
      <c r="N171" s="137" t="s">
        <v>20</v>
      </c>
      <c r="O171" s="138" t="s">
        <v>45</v>
      </c>
      <c r="P171" s="139">
        <f>I171+J171</f>
        <v>0</v>
      </c>
      <c r="Q171" s="139">
        <f>ROUND(I171*H171,2)</f>
        <v>0</v>
      </c>
      <c r="R171" s="139">
        <f>ROUND(J171*H171,2)</f>
        <v>0</v>
      </c>
      <c r="T171" s="140">
        <f>S171*H171</f>
        <v>0</v>
      </c>
      <c r="U171" s="140">
        <v>0</v>
      </c>
      <c r="V171" s="140">
        <f>U171*H171</f>
        <v>0</v>
      </c>
      <c r="W171" s="140">
        <v>0</v>
      </c>
      <c r="X171" s="141">
        <f>W171*H171</f>
        <v>0</v>
      </c>
      <c r="AR171" s="142" t="s">
        <v>141</v>
      </c>
      <c r="AT171" s="142" t="s">
        <v>136</v>
      </c>
      <c r="AU171" s="142" t="s">
        <v>86</v>
      </c>
      <c r="AY171" s="17" t="s">
        <v>134</v>
      </c>
      <c r="BE171" s="143">
        <f>IF(O171="základní",K171,0)</f>
        <v>0</v>
      </c>
      <c r="BF171" s="143">
        <f>IF(O171="snížená",K171,0)</f>
        <v>0</v>
      </c>
      <c r="BG171" s="143">
        <f>IF(O171="zákl. přenesená",K171,0)</f>
        <v>0</v>
      </c>
      <c r="BH171" s="143">
        <f>IF(O171="sníž. přenesená",K171,0)</f>
        <v>0</v>
      </c>
      <c r="BI171" s="143">
        <f>IF(O171="nulová",K171,0)</f>
        <v>0</v>
      </c>
      <c r="BJ171" s="17" t="s">
        <v>84</v>
      </c>
      <c r="BK171" s="143">
        <f>ROUND(P171*H171,2)</f>
        <v>0</v>
      </c>
      <c r="BL171" s="17" t="s">
        <v>141</v>
      </c>
      <c r="BM171" s="142" t="s">
        <v>351</v>
      </c>
    </row>
    <row r="172" spans="2:65" s="1" customFormat="1">
      <c r="B172" s="32"/>
      <c r="D172" s="144" t="s">
        <v>143</v>
      </c>
      <c r="F172" s="145" t="s">
        <v>352</v>
      </c>
      <c r="I172" s="146"/>
      <c r="J172" s="146"/>
      <c r="M172" s="32"/>
      <c r="N172" s="147"/>
      <c r="X172" s="53"/>
      <c r="AT172" s="17" t="s">
        <v>143</v>
      </c>
      <c r="AU172" s="17" t="s">
        <v>86</v>
      </c>
    </row>
    <row r="173" spans="2:65" s="1" customFormat="1">
      <c r="B173" s="32"/>
      <c r="D173" s="148" t="s">
        <v>145</v>
      </c>
      <c r="F173" s="149" t="s">
        <v>353</v>
      </c>
      <c r="I173" s="146"/>
      <c r="J173" s="146"/>
      <c r="M173" s="32"/>
      <c r="N173" s="147"/>
      <c r="X173" s="53"/>
      <c r="AT173" s="17" t="s">
        <v>145</v>
      </c>
      <c r="AU173" s="17" t="s">
        <v>86</v>
      </c>
    </row>
    <row r="174" spans="2:65" s="1" customFormat="1">
      <c r="B174" s="32"/>
      <c r="D174" s="144" t="s">
        <v>183</v>
      </c>
      <c r="F174" s="150" t="s">
        <v>354</v>
      </c>
      <c r="I174" s="146"/>
      <c r="J174" s="146"/>
      <c r="M174" s="32"/>
      <c r="N174" s="147"/>
      <c r="X174" s="53"/>
      <c r="AT174" s="17" t="s">
        <v>183</v>
      </c>
      <c r="AU174" s="17" t="s">
        <v>86</v>
      </c>
    </row>
    <row r="175" spans="2:65" s="1" customFormat="1" ht="24.2" customHeight="1">
      <c r="B175" s="32"/>
      <c r="C175" s="130" t="s">
        <v>355</v>
      </c>
      <c r="D175" s="130" t="s">
        <v>136</v>
      </c>
      <c r="E175" s="131" t="s">
        <v>172</v>
      </c>
      <c r="F175" s="132" t="s">
        <v>173</v>
      </c>
      <c r="G175" s="133" t="s">
        <v>139</v>
      </c>
      <c r="H175" s="134">
        <v>38</v>
      </c>
      <c r="I175" s="135"/>
      <c r="J175" s="135"/>
      <c r="K175" s="136">
        <f>ROUND(P175*H175,2)</f>
        <v>0</v>
      </c>
      <c r="L175" s="132" t="s">
        <v>140</v>
      </c>
      <c r="M175" s="32"/>
      <c r="N175" s="137" t="s">
        <v>20</v>
      </c>
      <c r="O175" s="138" t="s">
        <v>45</v>
      </c>
      <c r="P175" s="139">
        <f>I175+J175</f>
        <v>0</v>
      </c>
      <c r="Q175" s="139">
        <f>ROUND(I175*H175,2)</f>
        <v>0</v>
      </c>
      <c r="R175" s="139">
        <f>ROUND(J175*H175,2)</f>
        <v>0</v>
      </c>
      <c r="T175" s="140">
        <f>S175*H175</f>
        <v>0</v>
      </c>
      <c r="U175" s="140">
        <v>0</v>
      </c>
      <c r="V175" s="140">
        <f>U175*H175</f>
        <v>0</v>
      </c>
      <c r="W175" s="140">
        <v>0</v>
      </c>
      <c r="X175" s="141">
        <f>W175*H175</f>
        <v>0</v>
      </c>
      <c r="AR175" s="142" t="s">
        <v>141</v>
      </c>
      <c r="AT175" s="142" t="s">
        <v>136</v>
      </c>
      <c r="AU175" s="142" t="s">
        <v>86</v>
      </c>
      <c r="AY175" s="17" t="s">
        <v>134</v>
      </c>
      <c r="BE175" s="143">
        <f>IF(O175="základní",K175,0)</f>
        <v>0</v>
      </c>
      <c r="BF175" s="143">
        <f>IF(O175="snížená",K175,0)</f>
        <v>0</v>
      </c>
      <c r="BG175" s="143">
        <f>IF(O175="zákl. přenesená",K175,0)</f>
        <v>0</v>
      </c>
      <c r="BH175" s="143">
        <f>IF(O175="sníž. přenesená",K175,0)</f>
        <v>0</v>
      </c>
      <c r="BI175" s="143">
        <f>IF(O175="nulová",K175,0)</f>
        <v>0</v>
      </c>
      <c r="BJ175" s="17" t="s">
        <v>84</v>
      </c>
      <c r="BK175" s="143">
        <f>ROUND(P175*H175,2)</f>
        <v>0</v>
      </c>
      <c r="BL175" s="17" t="s">
        <v>141</v>
      </c>
      <c r="BM175" s="142" t="s">
        <v>356</v>
      </c>
    </row>
    <row r="176" spans="2:65" s="1" customFormat="1">
      <c r="B176" s="32"/>
      <c r="D176" s="144" t="s">
        <v>143</v>
      </c>
      <c r="F176" s="145" t="s">
        <v>175</v>
      </c>
      <c r="I176" s="146"/>
      <c r="J176" s="146"/>
      <c r="M176" s="32"/>
      <c r="N176" s="147"/>
      <c r="X176" s="53"/>
      <c r="AT176" s="17" t="s">
        <v>143</v>
      </c>
      <c r="AU176" s="17" t="s">
        <v>86</v>
      </c>
    </row>
    <row r="177" spans="2:65" s="1" customFormat="1">
      <c r="B177" s="32"/>
      <c r="D177" s="148" t="s">
        <v>145</v>
      </c>
      <c r="F177" s="149" t="s">
        <v>176</v>
      </c>
      <c r="I177" s="146"/>
      <c r="J177" s="146"/>
      <c r="M177" s="32"/>
      <c r="N177" s="147"/>
      <c r="X177" s="53"/>
      <c r="AT177" s="17" t="s">
        <v>145</v>
      </c>
      <c r="AU177" s="17" t="s">
        <v>86</v>
      </c>
    </row>
    <row r="178" spans="2:65" s="1" customFormat="1" ht="24.2" customHeight="1">
      <c r="B178" s="32"/>
      <c r="C178" s="130" t="s">
        <v>357</v>
      </c>
      <c r="D178" s="130" t="s">
        <v>136</v>
      </c>
      <c r="E178" s="131" t="s">
        <v>358</v>
      </c>
      <c r="F178" s="132" t="s">
        <v>359</v>
      </c>
      <c r="G178" s="133" t="s">
        <v>139</v>
      </c>
      <c r="H178" s="134">
        <v>16</v>
      </c>
      <c r="I178" s="135"/>
      <c r="J178" s="135"/>
      <c r="K178" s="136">
        <f>ROUND(P178*H178,2)</f>
        <v>0</v>
      </c>
      <c r="L178" s="132" t="s">
        <v>140</v>
      </c>
      <c r="M178" s="32"/>
      <c r="N178" s="137" t="s">
        <v>20</v>
      </c>
      <c r="O178" s="138" t="s">
        <v>45</v>
      </c>
      <c r="P178" s="139">
        <f>I178+J178</f>
        <v>0</v>
      </c>
      <c r="Q178" s="139">
        <f>ROUND(I178*H178,2)</f>
        <v>0</v>
      </c>
      <c r="R178" s="139">
        <f>ROUND(J178*H178,2)</f>
        <v>0</v>
      </c>
      <c r="T178" s="140">
        <f>S178*H178</f>
        <v>0</v>
      </c>
      <c r="U178" s="140">
        <v>0</v>
      </c>
      <c r="V178" s="140">
        <f>U178*H178</f>
        <v>0</v>
      </c>
      <c r="W178" s="140">
        <v>0</v>
      </c>
      <c r="X178" s="141">
        <f>W178*H178</f>
        <v>0</v>
      </c>
      <c r="AR178" s="142" t="s">
        <v>141</v>
      </c>
      <c r="AT178" s="142" t="s">
        <v>136</v>
      </c>
      <c r="AU178" s="142" t="s">
        <v>86</v>
      </c>
      <c r="AY178" s="17" t="s">
        <v>134</v>
      </c>
      <c r="BE178" s="143">
        <f>IF(O178="základní",K178,0)</f>
        <v>0</v>
      </c>
      <c r="BF178" s="143">
        <f>IF(O178="snížená",K178,0)</f>
        <v>0</v>
      </c>
      <c r="BG178" s="143">
        <f>IF(O178="zákl. přenesená",K178,0)</f>
        <v>0</v>
      </c>
      <c r="BH178" s="143">
        <f>IF(O178="sníž. přenesená",K178,0)</f>
        <v>0</v>
      </c>
      <c r="BI178" s="143">
        <f>IF(O178="nulová",K178,0)</f>
        <v>0</v>
      </c>
      <c r="BJ178" s="17" t="s">
        <v>84</v>
      </c>
      <c r="BK178" s="143">
        <f>ROUND(P178*H178,2)</f>
        <v>0</v>
      </c>
      <c r="BL178" s="17" t="s">
        <v>141</v>
      </c>
      <c r="BM178" s="142" t="s">
        <v>360</v>
      </c>
    </row>
    <row r="179" spans="2:65" s="1" customFormat="1">
      <c r="B179" s="32"/>
      <c r="D179" s="144" t="s">
        <v>143</v>
      </c>
      <c r="F179" s="145" t="s">
        <v>361</v>
      </c>
      <c r="I179" s="146"/>
      <c r="J179" s="146"/>
      <c r="M179" s="32"/>
      <c r="N179" s="147"/>
      <c r="X179" s="53"/>
      <c r="AT179" s="17" t="s">
        <v>143</v>
      </c>
      <c r="AU179" s="17" t="s">
        <v>86</v>
      </c>
    </row>
    <row r="180" spans="2:65" s="1" customFormat="1">
      <c r="B180" s="32"/>
      <c r="D180" s="148" t="s">
        <v>145</v>
      </c>
      <c r="F180" s="149" t="s">
        <v>362</v>
      </c>
      <c r="I180" s="146"/>
      <c r="J180" s="146"/>
      <c r="M180" s="32"/>
      <c r="N180" s="147"/>
      <c r="X180" s="53"/>
      <c r="AT180" s="17" t="s">
        <v>145</v>
      </c>
      <c r="AU180" s="17" t="s">
        <v>86</v>
      </c>
    </row>
    <row r="181" spans="2:65" s="1" customFormat="1" ht="24.2" customHeight="1">
      <c r="B181" s="32"/>
      <c r="C181" s="130" t="s">
        <v>8</v>
      </c>
      <c r="D181" s="130" t="s">
        <v>136</v>
      </c>
      <c r="E181" s="131" t="s">
        <v>363</v>
      </c>
      <c r="F181" s="132" t="s">
        <v>364</v>
      </c>
      <c r="G181" s="133" t="s">
        <v>139</v>
      </c>
      <c r="H181" s="134">
        <v>1</v>
      </c>
      <c r="I181" s="135"/>
      <c r="J181" s="135"/>
      <c r="K181" s="136">
        <f>ROUND(P181*H181,2)</f>
        <v>0</v>
      </c>
      <c r="L181" s="132" t="s">
        <v>140</v>
      </c>
      <c r="M181" s="32"/>
      <c r="N181" s="137" t="s">
        <v>20</v>
      </c>
      <c r="O181" s="138" t="s">
        <v>45</v>
      </c>
      <c r="P181" s="139">
        <f>I181+J181</f>
        <v>0</v>
      </c>
      <c r="Q181" s="139">
        <f>ROUND(I181*H181,2)</f>
        <v>0</v>
      </c>
      <c r="R181" s="139">
        <f>ROUND(J181*H181,2)</f>
        <v>0</v>
      </c>
      <c r="T181" s="140">
        <f>S181*H181</f>
        <v>0</v>
      </c>
      <c r="U181" s="140">
        <v>0</v>
      </c>
      <c r="V181" s="140">
        <f>U181*H181</f>
        <v>0</v>
      </c>
      <c r="W181" s="140">
        <v>0</v>
      </c>
      <c r="X181" s="141">
        <f>W181*H181</f>
        <v>0</v>
      </c>
      <c r="AR181" s="142" t="s">
        <v>141</v>
      </c>
      <c r="AT181" s="142" t="s">
        <v>136</v>
      </c>
      <c r="AU181" s="142" t="s">
        <v>86</v>
      </c>
      <c r="AY181" s="17" t="s">
        <v>134</v>
      </c>
      <c r="BE181" s="143">
        <f>IF(O181="základní",K181,0)</f>
        <v>0</v>
      </c>
      <c r="BF181" s="143">
        <f>IF(O181="snížená",K181,0)</f>
        <v>0</v>
      </c>
      <c r="BG181" s="143">
        <f>IF(O181="zákl. přenesená",K181,0)</f>
        <v>0</v>
      </c>
      <c r="BH181" s="143">
        <f>IF(O181="sníž. přenesená",K181,0)</f>
        <v>0</v>
      </c>
      <c r="BI181" s="143">
        <f>IF(O181="nulová",K181,0)</f>
        <v>0</v>
      </c>
      <c r="BJ181" s="17" t="s">
        <v>84</v>
      </c>
      <c r="BK181" s="143">
        <f>ROUND(P181*H181,2)</f>
        <v>0</v>
      </c>
      <c r="BL181" s="17" t="s">
        <v>141</v>
      </c>
      <c r="BM181" s="142" t="s">
        <v>365</v>
      </c>
    </row>
    <row r="182" spans="2:65" s="1" customFormat="1">
      <c r="B182" s="32"/>
      <c r="D182" s="144" t="s">
        <v>143</v>
      </c>
      <c r="F182" s="145" t="s">
        <v>366</v>
      </c>
      <c r="I182" s="146"/>
      <c r="J182" s="146"/>
      <c r="M182" s="32"/>
      <c r="N182" s="147"/>
      <c r="X182" s="53"/>
      <c r="AT182" s="17" t="s">
        <v>143</v>
      </c>
      <c r="AU182" s="17" t="s">
        <v>86</v>
      </c>
    </row>
    <row r="183" spans="2:65" s="1" customFormat="1">
      <c r="B183" s="32"/>
      <c r="D183" s="148" t="s">
        <v>145</v>
      </c>
      <c r="F183" s="149" t="s">
        <v>367</v>
      </c>
      <c r="I183" s="146"/>
      <c r="J183" s="146"/>
      <c r="M183" s="32"/>
      <c r="N183" s="147"/>
      <c r="X183" s="53"/>
      <c r="AT183" s="17" t="s">
        <v>145</v>
      </c>
      <c r="AU183" s="17" t="s">
        <v>86</v>
      </c>
    </row>
    <row r="184" spans="2:65" s="1" customFormat="1" ht="24.2" customHeight="1">
      <c r="B184" s="32"/>
      <c r="C184" s="130" t="s">
        <v>368</v>
      </c>
      <c r="D184" s="130" t="s">
        <v>136</v>
      </c>
      <c r="E184" s="131" t="s">
        <v>369</v>
      </c>
      <c r="F184" s="132" t="s">
        <v>370</v>
      </c>
      <c r="G184" s="133" t="s">
        <v>139</v>
      </c>
      <c r="H184" s="134">
        <v>1</v>
      </c>
      <c r="I184" s="135"/>
      <c r="J184" s="135"/>
      <c r="K184" s="136">
        <f>ROUND(P184*H184,2)</f>
        <v>0</v>
      </c>
      <c r="L184" s="132" t="s">
        <v>140</v>
      </c>
      <c r="M184" s="32"/>
      <c r="N184" s="137" t="s">
        <v>20</v>
      </c>
      <c r="O184" s="138" t="s">
        <v>45</v>
      </c>
      <c r="P184" s="139">
        <f>I184+J184</f>
        <v>0</v>
      </c>
      <c r="Q184" s="139">
        <f>ROUND(I184*H184,2)</f>
        <v>0</v>
      </c>
      <c r="R184" s="139">
        <f>ROUND(J184*H184,2)</f>
        <v>0</v>
      </c>
      <c r="T184" s="140">
        <f>S184*H184</f>
        <v>0</v>
      </c>
      <c r="U184" s="140">
        <v>0</v>
      </c>
      <c r="V184" s="140">
        <f>U184*H184</f>
        <v>0</v>
      </c>
      <c r="W184" s="140">
        <v>0</v>
      </c>
      <c r="X184" s="141">
        <f>W184*H184</f>
        <v>0</v>
      </c>
      <c r="AR184" s="142" t="s">
        <v>141</v>
      </c>
      <c r="AT184" s="142" t="s">
        <v>136</v>
      </c>
      <c r="AU184" s="142" t="s">
        <v>86</v>
      </c>
      <c r="AY184" s="17" t="s">
        <v>134</v>
      </c>
      <c r="BE184" s="143">
        <f>IF(O184="základní",K184,0)</f>
        <v>0</v>
      </c>
      <c r="BF184" s="143">
        <f>IF(O184="snížená",K184,0)</f>
        <v>0</v>
      </c>
      <c r="BG184" s="143">
        <f>IF(O184="zákl. přenesená",K184,0)</f>
        <v>0</v>
      </c>
      <c r="BH184" s="143">
        <f>IF(O184="sníž. přenesená",K184,0)</f>
        <v>0</v>
      </c>
      <c r="BI184" s="143">
        <f>IF(O184="nulová",K184,0)</f>
        <v>0</v>
      </c>
      <c r="BJ184" s="17" t="s">
        <v>84</v>
      </c>
      <c r="BK184" s="143">
        <f>ROUND(P184*H184,2)</f>
        <v>0</v>
      </c>
      <c r="BL184" s="17" t="s">
        <v>141</v>
      </c>
      <c r="BM184" s="142" t="s">
        <v>371</v>
      </c>
    </row>
    <row r="185" spans="2:65" s="1" customFormat="1">
      <c r="B185" s="32"/>
      <c r="D185" s="144" t="s">
        <v>143</v>
      </c>
      <c r="F185" s="145" t="s">
        <v>372</v>
      </c>
      <c r="I185" s="146"/>
      <c r="J185" s="146"/>
      <c r="M185" s="32"/>
      <c r="N185" s="147"/>
      <c r="X185" s="53"/>
      <c r="AT185" s="17" t="s">
        <v>143</v>
      </c>
      <c r="AU185" s="17" t="s">
        <v>86</v>
      </c>
    </row>
    <row r="186" spans="2:65" s="1" customFormat="1">
      <c r="B186" s="32"/>
      <c r="D186" s="148" t="s">
        <v>145</v>
      </c>
      <c r="F186" s="149" t="s">
        <v>373</v>
      </c>
      <c r="I186" s="146"/>
      <c r="J186" s="146"/>
      <c r="M186" s="32"/>
      <c r="N186" s="147"/>
      <c r="X186" s="53"/>
      <c r="AT186" s="17" t="s">
        <v>145</v>
      </c>
      <c r="AU186" s="17" t="s">
        <v>86</v>
      </c>
    </row>
    <row r="187" spans="2:65" s="1" customFormat="1" ht="24.2" customHeight="1">
      <c r="B187" s="32"/>
      <c r="C187" s="130" t="s">
        <v>374</v>
      </c>
      <c r="D187" s="130" t="s">
        <v>136</v>
      </c>
      <c r="E187" s="131" t="s">
        <v>178</v>
      </c>
      <c r="F187" s="132" t="s">
        <v>179</v>
      </c>
      <c r="G187" s="133" t="s">
        <v>139</v>
      </c>
      <c r="H187" s="134">
        <v>342</v>
      </c>
      <c r="I187" s="135"/>
      <c r="J187" s="135"/>
      <c r="K187" s="136">
        <f>ROUND(P187*H187,2)</f>
        <v>0</v>
      </c>
      <c r="L187" s="132" t="s">
        <v>140</v>
      </c>
      <c r="M187" s="32"/>
      <c r="N187" s="137" t="s">
        <v>20</v>
      </c>
      <c r="O187" s="138" t="s">
        <v>45</v>
      </c>
      <c r="P187" s="139">
        <f>I187+J187</f>
        <v>0</v>
      </c>
      <c r="Q187" s="139">
        <f>ROUND(I187*H187,2)</f>
        <v>0</v>
      </c>
      <c r="R187" s="139">
        <f>ROUND(J187*H187,2)</f>
        <v>0</v>
      </c>
      <c r="T187" s="140">
        <f>S187*H187</f>
        <v>0</v>
      </c>
      <c r="U187" s="140">
        <v>0</v>
      </c>
      <c r="V187" s="140">
        <f>U187*H187</f>
        <v>0</v>
      </c>
      <c r="W187" s="140">
        <v>0</v>
      </c>
      <c r="X187" s="141">
        <f>W187*H187</f>
        <v>0</v>
      </c>
      <c r="AR187" s="142" t="s">
        <v>141</v>
      </c>
      <c r="AT187" s="142" t="s">
        <v>136</v>
      </c>
      <c r="AU187" s="142" t="s">
        <v>86</v>
      </c>
      <c r="AY187" s="17" t="s">
        <v>134</v>
      </c>
      <c r="BE187" s="143">
        <f>IF(O187="základní",K187,0)</f>
        <v>0</v>
      </c>
      <c r="BF187" s="143">
        <f>IF(O187="snížená",K187,0)</f>
        <v>0</v>
      </c>
      <c r="BG187" s="143">
        <f>IF(O187="zákl. přenesená",K187,0)</f>
        <v>0</v>
      </c>
      <c r="BH187" s="143">
        <f>IF(O187="sníž. přenesená",K187,0)</f>
        <v>0</v>
      </c>
      <c r="BI187" s="143">
        <f>IF(O187="nulová",K187,0)</f>
        <v>0</v>
      </c>
      <c r="BJ187" s="17" t="s">
        <v>84</v>
      </c>
      <c r="BK187" s="143">
        <f>ROUND(P187*H187,2)</f>
        <v>0</v>
      </c>
      <c r="BL187" s="17" t="s">
        <v>141</v>
      </c>
      <c r="BM187" s="142" t="s">
        <v>375</v>
      </c>
    </row>
    <row r="188" spans="2:65" s="1" customFormat="1">
      <c r="B188" s="32"/>
      <c r="D188" s="144" t="s">
        <v>143</v>
      </c>
      <c r="F188" s="145" t="s">
        <v>181</v>
      </c>
      <c r="I188" s="146"/>
      <c r="J188" s="146"/>
      <c r="M188" s="32"/>
      <c r="N188" s="147"/>
      <c r="X188" s="53"/>
      <c r="AT188" s="17" t="s">
        <v>143</v>
      </c>
      <c r="AU188" s="17" t="s">
        <v>86</v>
      </c>
    </row>
    <row r="189" spans="2:65" s="1" customFormat="1">
      <c r="B189" s="32"/>
      <c r="D189" s="148" t="s">
        <v>145</v>
      </c>
      <c r="F189" s="149" t="s">
        <v>182</v>
      </c>
      <c r="I189" s="146"/>
      <c r="J189" s="146"/>
      <c r="M189" s="32"/>
      <c r="N189" s="147"/>
      <c r="X189" s="53"/>
      <c r="AT189" s="17" t="s">
        <v>145</v>
      </c>
      <c r="AU189" s="17" t="s">
        <v>86</v>
      </c>
    </row>
    <row r="190" spans="2:65" s="1" customFormat="1">
      <c r="B190" s="32"/>
      <c r="D190" s="144" t="s">
        <v>183</v>
      </c>
      <c r="F190" s="150" t="s">
        <v>376</v>
      </c>
      <c r="I190" s="146"/>
      <c r="J190" s="146"/>
      <c r="M190" s="32"/>
      <c r="N190" s="147"/>
      <c r="X190" s="53"/>
      <c r="AT190" s="17" t="s">
        <v>183</v>
      </c>
      <c r="AU190" s="17" t="s">
        <v>86</v>
      </c>
    </row>
    <row r="191" spans="2:65" s="12" customFormat="1">
      <c r="B191" s="151"/>
      <c r="D191" s="144" t="s">
        <v>191</v>
      </c>
      <c r="F191" s="153" t="s">
        <v>377</v>
      </c>
      <c r="H191" s="154">
        <v>342</v>
      </c>
      <c r="I191" s="155"/>
      <c r="J191" s="155"/>
      <c r="M191" s="151"/>
      <c r="N191" s="156"/>
      <c r="X191" s="157"/>
      <c r="AT191" s="152" t="s">
        <v>191</v>
      </c>
      <c r="AU191" s="152" t="s">
        <v>86</v>
      </c>
      <c r="AV191" s="12" t="s">
        <v>86</v>
      </c>
      <c r="AW191" s="12" t="s">
        <v>4</v>
      </c>
      <c r="AX191" s="12" t="s">
        <v>84</v>
      </c>
      <c r="AY191" s="152" t="s">
        <v>134</v>
      </c>
    </row>
    <row r="192" spans="2:65" s="1" customFormat="1" ht="24.2" customHeight="1">
      <c r="B192" s="32"/>
      <c r="C192" s="130" t="s">
        <v>378</v>
      </c>
      <c r="D192" s="130" t="s">
        <v>136</v>
      </c>
      <c r="E192" s="131" t="s">
        <v>379</v>
      </c>
      <c r="F192" s="132" t="s">
        <v>380</v>
      </c>
      <c r="G192" s="133" t="s">
        <v>139</v>
      </c>
      <c r="H192" s="134">
        <v>144</v>
      </c>
      <c r="I192" s="135"/>
      <c r="J192" s="135"/>
      <c r="K192" s="136">
        <f>ROUND(P192*H192,2)</f>
        <v>0</v>
      </c>
      <c r="L192" s="132" t="s">
        <v>140</v>
      </c>
      <c r="M192" s="32"/>
      <c r="N192" s="137" t="s">
        <v>20</v>
      </c>
      <c r="O192" s="138" t="s">
        <v>45</v>
      </c>
      <c r="P192" s="139">
        <f>I192+J192</f>
        <v>0</v>
      </c>
      <c r="Q192" s="139">
        <f>ROUND(I192*H192,2)</f>
        <v>0</v>
      </c>
      <c r="R192" s="139">
        <f>ROUND(J192*H192,2)</f>
        <v>0</v>
      </c>
      <c r="T192" s="140">
        <f>S192*H192</f>
        <v>0</v>
      </c>
      <c r="U192" s="140">
        <v>0</v>
      </c>
      <c r="V192" s="140">
        <f>U192*H192</f>
        <v>0</v>
      </c>
      <c r="W192" s="140">
        <v>0</v>
      </c>
      <c r="X192" s="141">
        <f>W192*H192</f>
        <v>0</v>
      </c>
      <c r="AR192" s="142" t="s">
        <v>141</v>
      </c>
      <c r="AT192" s="142" t="s">
        <v>136</v>
      </c>
      <c r="AU192" s="142" t="s">
        <v>86</v>
      </c>
      <c r="AY192" s="17" t="s">
        <v>134</v>
      </c>
      <c r="BE192" s="143">
        <f>IF(O192="základní",K192,0)</f>
        <v>0</v>
      </c>
      <c r="BF192" s="143">
        <f>IF(O192="snížená",K192,0)</f>
        <v>0</v>
      </c>
      <c r="BG192" s="143">
        <f>IF(O192="zákl. přenesená",K192,0)</f>
        <v>0</v>
      </c>
      <c r="BH192" s="143">
        <f>IF(O192="sníž. přenesená",K192,0)</f>
        <v>0</v>
      </c>
      <c r="BI192" s="143">
        <f>IF(O192="nulová",K192,0)</f>
        <v>0</v>
      </c>
      <c r="BJ192" s="17" t="s">
        <v>84</v>
      </c>
      <c r="BK192" s="143">
        <f>ROUND(P192*H192,2)</f>
        <v>0</v>
      </c>
      <c r="BL192" s="17" t="s">
        <v>141</v>
      </c>
      <c r="BM192" s="142" t="s">
        <v>381</v>
      </c>
    </row>
    <row r="193" spans="2:65" s="1" customFormat="1">
      <c r="B193" s="32"/>
      <c r="D193" s="144" t="s">
        <v>143</v>
      </c>
      <c r="F193" s="145" t="s">
        <v>382</v>
      </c>
      <c r="I193" s="146"/>
      <c r="J193" s="146"/>
      <c r="M193" s="32"/>
      <c r="N193" s="147"/>
      <c r="X193" s="53"/>
      <c r="AT193" s="17" t="s">
        <v>143</v>
      </c>
      <c r="AU193" s="17" t="s">
        <v>86</v>
      </c>
    </row>
    <row r="194" spans="2:65" s="1" customFormat="1">
      <c r="B194" s="32"/>
      <c r="D194" s="148" t="s">
        <v>145</v>
      </c>
      <c r="F194" s="149" t="s">
        <v>383</v>
      </c>
      <c r="I194" s="146"/>
      <c r="J194" s="146"/>
      <c r="M194" s="32"/>
      <c r="N194" s="147"/>
      <c r="X194" s="53"/>
      <c r="AT194" s="17" t="s">
        <v>145</v>
      </c>
      <c r="AU194" s="17" t="s">
        <v>86</v>
      </c>
    </row>
    <row r="195" spans="2:65" s="1" customFormat="1">
      <c r="B195" s="32"/>
      <c r="D195" s="144" t="s">
        <v>183</v>
      </c>
      <c r="F195" s="150" t="s">
        <v>376</v>
      </c>
      <c r="I195" s="146"/>
      <c r="J195" s="146"/>
      <c r="M195" s="32"/>
      <c r="N195" s="147"/>
      <c r="X195" s="53"/>
      <c r="AT195" s="17" t="s">
        <v>183</v>
      </c>
      <c r="AU195" s="17" t="s">
        <v>86</v>
      </c>
    </row>
    <row r="196" spans="2:65" s="12" customFormat="1">
      <c r="B196" s="151"/>
      <c r="D196" s="144" t="s">
        <v>191</v>
      </c>
      <c r="F196" s="153" t="s">
        <v>384</v>
      </c>
      <c r="H196" s="154">
        <v>144</v>
      </c>
      <c r="I196" s="155"/>
      <c r="J196" s="155"/>
      <c r="M196" s="151"/>
      <c r="N196" s="156"/>
      <c r="X196" s="157"/>
      <c r="AT196" s="152" t="s">
        <v>191</v>
      </c>
      <c r="AU196" s="152" t="s">
        <v>86</v>
      </c>
      <c r="AV196" s="12" t="s">
        <v>86</v>
      </c>
      <c r="AW196" s="12" t="s">
        <v>4</v>
      </c>
      <c r="AX196" s="12" t="s">
        <v>84</v>
      </c>
      <c r="AY196" s="152" t="s">
        <v>134</v>
      </c>
    </row>
    <row r="197" spans="2:65" s="1" customFormat="1" ht="24.2" customHeight="1">
      <c r="B197" s="32"/>
      <c r="C197" s="130" t="s">
        <v>385</v>
      </c>
      <c r="D197" s="130" t="s">
        <v>136</v>
      </c>
      <c r="E197" s="131" t="s">
        <v>386</v>
      </c>
      <c r="F197" s="132" t="s">
        <v>387</v>
      </c>
      <c r="G197" s="133" t="s">
        <v>139</v>
      </c>
      <c r="H197" s="134">
        <v>9</v>
      </c>
      <c r="I197" s="135"/>
      <c r="J197" s="135"/>
      <c r="K197" s="136">
        <f>ROUND(P197*H197,2)</f>
        <v>0</v>
      </c>
      <c r="L197" s="132" t="s">
        <v>140</v>
      </c>
      <c r="M197" s="32"/>
      <c r="N197" s="137" t="s">
        <v>20</v>
      </c>
      <c r="O197" s="138" t="s">
        <v>45</v>
      </c>
      <c r="P197" s="139">
        <f>I197+J197</f>
        <v>0</v>
      </c>
      <c r="Q197" s="139">
        <f>ROUND(I197*H197,2)</f>
        <v>0</v>
      </c>
      <c r="R197" s="139">
        <f>ROUND(J197*H197,2)</f>
        <v>0</v>
      </c>
      <c r="T197" s="140">
        <f>S197*H197</f>
        <v>0</v>
      </c>
      <c r="U197" s="140">
        <v>0</v>
      </c>
      <c r="V197" s="140">
        <f>U197*H197</f>
        <v>0</v>
      </c>
      <c r="W197" s="140">
        <v>0</v>
      </c>
      <c r="X197" s="141">
        <f>W197*H197</f>
        <v>0</v>
      </c>
      <c r="AR197" s="142" t="s">
        <v>141</v>
      </c>
      <c r="AT197" s="142" t="s">
        <v>136</v>
      </c>
      <c r="AU197" s="142" t="s">
        <v>86</v>
      </c>
      <c r="AY197" s="17" t="s">
        <v>134</v>
      </c>
      <c r="BE197" s="143">
        <f>IF(O197="základní",K197,0)</f>
        <v>0</v>
      </c>
      <c r="BF197" s="143">
        <f>IF(O197="snížená",K197,0)</f>
        <v>0</v>
      </c>
      <c r="BG197" s="143">
        <f>IF(O197="zákl. přenesená",K197,0)</f>
        <v>0</v>
      </c>
      <c r="BH197" s="143">
        <f>IF(O197="sníž. přenesená",K197,0)</f>
        <v>0</v>
      </c>
      <c r="BI197" s="143">
        <f>IF(O197="nulová",K197,0)</f>
        <v>0</v>
      </c>
      <c r="BJ197" s="17" t="s">
        <v>84</v>
      </c>
      <c r="BK197" s="143">
        <f>ROUND(P197*H197,2)</f>
        <v>0</v>
      </c>
      <c r="BL197" s="17" t="s">
        <v>141</v>
      </c>
      <c r="BM197" s="142" t="s">
        <v>388</v>
      </c>
    </row>
    <row r="198" spans="2:65" s="1" customFormat="1">
      <c r="B198" s="32"/>
      <c r="D198" s="144" t="s">
        <v>143</v>
      </c>
      <c r="F198" s="145" t="s">
        <v>389</v>
      </c>
      <c r="I198" s="146"/>
      <c r="J198" s="146"/>
      <c r="M198" s="32"/>
      <c r="N198" s="147"/>
      <c r="X198" s="53"/>
      <c r="AT198" s="17" t="s">
        <v>143</v>
      </c>
      <c r="AU198" s="17" t="s">
        <v>86</v>
      </c>
    </row>
    <row r="199" spans="2:65" s="1" customFormat="1">
      <c r="B199" s="32"/>
      <c r="D199" s="148" t="s">
        <v>145</v>
      </c>
      <c r="F199" s="149" t="s">
        <v>390</v>
      </c>
      <c r="I199" s="146"/>
      <c r="J199" s="146"/>
      <c r="M199" s="32"/>
      <c r="N199" s="147"/>
      <c r="X199" s="53"/>
      <c r="AT199" s="17" t="s">
        <v>145</v>
      </c>
      <c r="AU199" s="17" t="s">
        <v>86</v>
      </c>
    </row>
    <row r="200" spans="2:65" s="1" customFormat="1">
      <c r="B200" s="32"/>
      <c r="D200" s="144" t="s">
        <v>183</v>
      </c>
      <c r="F200" s="150" t="s">
        <v>376</v>
      </c>
      <c r="I200" s="146"/>
      <c r="J200" s="146"/>
      <c r="M200" s="32"/>
      <c r="N200" s="147"/>
      <c r="X200" s="53"/>
      <c r="AT200" s="17" t="s">
        <v>183</v>
      </c>
      <c r="AU200" s="17" t="s">
        <v>86</v>
      </c>
    </row>
    <row r="201" spans="2:65" s="12" customFormat="1">
      <c r="B201" s="151"/>
      <c r="D201" s="144" t="s">
        <v>191</v>
      </c>
      <c r="F201" s="153" t="s">
        <v>391</v>
      </c>
      <c r="H201" s="154">
        <v>9</v>
      </c>
      <c r="I201" s="155"/>
      <c r="J201" s="155"/>
      <c r="M201" s="151"/>
      <c r="N201" s="156"/>
      <c r="X201" s="157"/>
      <c r="AT201" s="152" t="s">
        <v>191</v>
      </c>
      <c r="AU201" s="152" t="s">
        <v>86</v>
      </c>
      <c r="AV201" s="12" t="s">
        <v>86</v>
      </c>
      <c r="AW201" s="12" t="s">
        <v>4</v>
      </c>
      <c r="AX201" s="12" t="s">
        <v>84</v>
      </c>
      <c r="AY201" s="152" t="s">
        <v>134</v>
      </c>
    </row>
    <row r="202" spans="2:65" s="1" customFormat="1" ht="24.2" customHeight="1">
      <c r="B202" s="32"/>
      <c r="C202" s="130" t="s">
        <v>392</v>
      </c>
      <c r="D202" s="130" t="s">
        <v>136</v>
      </c>
      <c r="E202" s="131" t="s">
        <v>393</v>
      </c>
      <c r="F202" s="132" t="s">
        <v>394</v>
      </c>
      <c r="G202" s="133" t="s">
        <v>139</v>
      </c>
      <c r="H202" s="134">
        <v>9</v>
      </c>
      <c r="I202" s="135"/>
      <c r="J202" s="135"/>
      <c r="K202" s="136">
        <f>ROUND(P202*H202,2)</f>
        <v>0</v>
      </c>
      <c r="L202" s="132" t="s">
        <v>140</v>
      </c>
      <c r="M202" s="32"/>
      <c r="N202" s="137" t="s">
        <v>20</v>
      </c>
      <c r="O202" s="138" t="s">
        <v>45</v>
      </c>
      <c r="P202" s="139">
        <f>I202+J202</f>
        <v>0</v>
      </c>
      <c r="Q202" s="139">
        <f>ROUND(I202*H202,2)</f>
        <v>0</v>
      </c>
      <c r="R202" s="139">
        <f>ROUND(J202*H202,2)</f>
        <v>0</v>
      </c>
      <c r="T202" s="140">
        <f>S202*H202</f>
        <v>0</v>
      </c>
      <c r="U202" s="140">
        <v>0</v>
      </c>
      <c r="V202" s="140">
        <f>U202*H202</f>
        <v>0</v>
      </c>
      <c r="W202" s="140">
        <v>0</v>
      </c>
      <c r="X202" s="141">
        <f>W202*H202</f>
        <v>0</v>
      </c>
      <c r="AR202" s="142" t="s">
        <v>141</v>
      </c>
      <c r="AT202" s="142" t="s">
        <v>136</v>
      </c>
      <c r="AU202" s="142" t="s">
        <v>86</v>
      </c>
      <c r="AY202" s="17" t="s">
        <v>134</v>
      </c>
      <c r="BE202" s="143">
        <f>IF(O202="základní",K202,0)</f>
        <v>0</v>
      </c>
      <c r="BF202" s="143">
        <f>IF(O202="snížená",K202,0)</f>
        <v>0</v>
      </c>
      <c r="BG202" s="143">
        <f>IF(O202="zákl. přenesená",K202,0)</f>
        <v>0</v>
      </c>
      <c r="BH202" s="143">
        <f>IF(O202="sníž. přenesená",K202,0)</f>
        <v>0</v>
      </c>
      <c r="BI202" s="143">
        <f>IF(O202="nulová",K202,0)</f>
        <v>0</v>
      </c>
      <c r="BJ202" s="17" t="s">
        <v>84</v>
      </c>
      <c r="BK202" s="143">
        <f>ROUND(P202*H202,2)</f>
        <v>0</v>
      </c>
      <c r="BL202" s="17" t="s">
        <v>141</v>
      </c>
      <c r="BM202" s="142" t="s">
        <v>395</v>
      </c>
    </row>
    <row r="203" spans="2:65" s="1" customFormat="1">
      <c r="B203" s="32"/>
      <c r="D203" s="144" t="s">
        <v>143</v>
      </c>
      <c r="F203" s="145" t="s">
        <v>396</v>
      </c>
      <c r="I203" s="146"/>
      <c r="J203" s="146"/>
      <c r="M203" s="32"/>
      <c r="N203" s="147"/>
      <c r="X203" s="53"/>
      <c r="AT203" s="17" t="s">
        <v>143</v>
      </c>
      <c r="AU203" s="17" t="s">
        <v>86</v>
      </c>
    </row>
    <row r="204" spans="2:65" s="1" customFormat="1">
      <c r="B204" s="32"/>
      <c r="D204" s="148" t="s">
        <v>145</v>
      </c>
      <c r="F204" s="149" t="s">
        <v>397</v>
      </c>
      <c r="I204" s="146"/>
      <c r="J204" s="146"/>
      <c r="M204" s="32"/>
      <c r="N204" s="147"/>
      <c r="X204" s="53"/>
      <c r="AT204" s="17" t="s">
        <v>145</v>
      </c>
      <c r="AU204" s="17" t="s">
        <v>86</v>
      </c>
    </row>
    <row r="205" spans="2:65" s="1" customFormat="1">
      <c r="B205" s="32"/>
      <c r="D205" s="144" t="s">
        <v>183</v>
      </c>
      <c r="F205" s="150" t="s">
        <v>376</v>
      </c>
      <c r="I205" s="146"/>
      <c r="J205" s="146"/>
      <c r="M205" s="32"/>
      <c r="N205" s="147"/>
      <c r="X205" s="53"/>
      <c r="AT205" s="17" t="s">
        <v>183</v>
      </c>
      <c r="AU205" s="17" t="s">
        <v>86</v>
      </c>
    </row>
    <row r="206" spans="2:65" s="12" customFormat="1">
      <c r="B206" s="151"/>
      <c r="D206" s="144" t="s">
        <v>191</v>
      </c>
      <c r="F206" s="153" t="s">
        <v>391</v>
      </c>
      <c r="H206" s="154">
        <v>9</v>
      </c>
      <c r="I206" s="155"/>
      <c r="J206" s="155"/>
      <c r="M206" s="151"/>
      <c r="N206" s="156"/>
      <c r="X206" s="157"/>
      <c r="AT206" s="152" t="s">
        <v>191</v>
      </c>
      <c r="AU206" s="152" t="s">
        <v>86</v>
      </c>
      <c r="AV206" s="12" t="s">
        <v>86</v>
      </c>
      <c r="AW206" s="12" t="s">
        <v>4</v>
      </c>
      <c r="AX206" s="12" t="s">
        <v>84</v>
      </c>
      <c r="AY206" s="152" t="s">
        <v>134</v>
      </c>
    </row>
    <row r="207" spans="2:65" s="1" customFormat="1">
      <c r="B207" s="32"/>
      <c r="C207" s="130" t="s">
        <v>398</v>
      </c>
      <c r="D207" s="130" t="s">
        <v>136</v>
      </c>
      <c r="E207" s="131" t="s">
        <v>399</v>
      </c>
      <c r="F207" s="132" t="s">
        <v>400</v>
      </c>
      <c r="G207" s="133" t="s">
        <v>188</v>
      </c>
      <c r="H207" s="134">
        <v>1186.8800000000001</v>
      </c>
      <c r="I207" s="135"/>
      <c r="J207" s="135"/>
      <c r="K207" s="136">
        <f>ROUND(P207*H207,2)</f>
        <v>0</v>
      </c>
      <c r="L207" s="132" t="s">
        <v>140</v>
      </c>
      <c r="M207" s="32"/>
      <c r="N207" s="137" t="s">
        <v>20</v>
      </c>
      <c r="O207" s="138" t="s">
        <v>45</v>
      </c>
      <c r="P207" s="139">
        <f>I207+J207</f>
        <v>0</v>
      </c>
      <c r="Q207" s="139">
        <f>ROUND(I207*H207,2)</f>
        <v>0</v>
      </c>
      <c r="R207" s="139">
        <f>ROUND(J207*H207,2)</f>
        <v>0</v>
      </c>
      <c r="T207" s="140">
        <f>S207*H207</f>
        <v>0</v>
      </c>
      <c r="U207" s="140">
        <v>0</v>
      </c>
      <c r="V207" s="140">
        <f>U207*H207</f>
        <v>0</v>
      </c>
      <c r="W207" s="140">
        <v>0</v>
      </c>
      <c r="X207" s="141">
        <f>W207*H207</f>
        <v>0</v>
      </c>
      <c r="AR207" s="142" t="s">
        <v>141</v>
      </c>
      <c r="AT207" s="142" t="s">
        <v>136</v>
      </c>
      <c r="AU207" s="142" t="s">
        <v>86</v>
      </c>
      <c r="AY207" s="17" t="s">
        <v>134</v>
      </c>
      <c r="BE207" s="143">
        <f>IF(O207="základní",K207,0)</f>
        <v>0</v>
      </c>
      <c r="BF207" s="143">
        <f>IF(O207="snížená",K207,0)</f>
        <v>0</v>
      </c>
      <c r="BG207" s="143">
        <f>IF(O207="zákl. přenesená",K207,0)</f>
        <v>0</v>
      </c>
      <c r="BH207" s="143">
        <f>IF(O207="sníž. přenesená",K207,0)</f>
        <v>0</v>
      </c>
      <c r="BI207" s="143">
        <f>IF(O207="nulová",K207,0)</f>
        <v>0</v>
      </c>
      <c r="BJ207" s="17" t="s">
        <v>84</v>
      </c>
      <c r="BK207" s="143">
        <f>ROUND(P207*H207,2)</f>
        <v>0</v>
      </c>
      <c r="BL207" s="17" t="s">
        <v>141</v>
      </c>
      <c r="BM207" s="142" t="s">
        <v>401</v>
      </c>
    </row>
    <row r="208" spans="2:65" s="1" customFormat="1">
      <c r="B208" s="32"/>
      <c r="D208" s="144" t="s">
        <v>143</v>
      </c>
      <c r="F208" s="145" t="s">
        <v>402</v>
      </c>
      <c r="I208" s="146"/>
      <c r="J208" s="146"/>
      <c r="M208" s="32"/>
      <c r="N208" s="147"/>
      <c r="X208" s="53"/>
      <c r="AT208" s="17" t="s">
        <v>143</v>
      </c>
      <c r="AU208" s="17" t="s">
        <v>86</v>
      </c>
    </row>
    <row r="209" spans="2:65" s="1" customFormat="1">
      <c r="B209" s="32"/>
      <c r="D209" s="148" t="s">
        <v>145</v>
      </c>
      <c r="F209" s="149" t="s">
        <v>403</v>
      </c>
      <c r="I209" s="146"/>
      <c r="J209" s="146"/>
      <c r="M209" s="32"/>
      <c r="N209" s="147"/>
      <c r="X209" s="53"/>
      <c r="AT209" s="17" t="s">
        <v>145</v>
      </c>
      <c r="AU209" s="17" t="s">
        <v>86</v>
      </c>
    </row>
    <row r="210" spans="2:65" s="12" customFormat="1">
      <c r="B210" s="151"/>
      <c r="D210" s="144" t="s">
        <v>191</v>
      </c>
      <c r="E210" s="152" t="s">
        <v>20</v>
      </c>
      <c r="F210" s="153" t="s">
        <v>404</v>
      </c>
      <c r="H210" s="154">
        <v>593.44000000000005</v>
      </c>
      <c r="I210" s="155"/>
      <c r="J210" s="155"/>
      <c r="M210" s="151"/>
      <c r="N210" s="156"/>
      <c r="X210" s="157"/>
      <c r="AT210" s="152" t="s">
        <v>191</v>
      </c>
      <c r="AU210" s="152" t="s">
        <v>86</v>
      </c>
      <c r="AV210" s="12" t="s">
        <v>86</v>
      </c>
      <c r="AW210" s="12" t="s">
        <v>5</v>
      </c>
      <c r="AX210" s="12" t="s">
        <v>76</v>
      </c>
      <c r="AY210" s="152" t="s">
        <v>134</v>
      </c>
    </row>
    <row r="211" spans="2:65" s="12" customFormat="1">
      <c r="B211" s="151"/>
      <c r="D211" s="144" t="s">
        <v>191</v>
      </c>
      <c r="E211" s="152" t="s">
        <v>20</v>
      </c>
      <c r="F211" s="153" t="s">
        <v>405</v>
      </c>
      <c r="H211" s="154">
        <v>593.44000000000005</v>
      </c>
      <c r="I211" s="155"/>
      <c r="J211" s="155"/>
      <c r="M211" s="151"/>
      <c r="N211" s="156"/>
      <c r="X211" s="157"/>
      <c r="AT211" s="152" t="s">
        <v>191</v>
      </c>
      <c r="AU211" s="152" t="s">
        <v>86</v>
      </c>
      <c r="AV211" s="12" t="s">
        <v>86</v>
      </c>
      <c r="AW211" s="12" t="s">
        <v>5</v>
      </c>
      <c r="AX211" s="12" t="s">
        <v>76</v>
      </c>
      <c r="AY211" s="152" t="s">
        <v>134</v>
      </c>
    </row>
    <row r="212" spans="2:65" s="14" customFormat="1">
      <c r="B212" s="167"/>
      <c r="D212" s="144" t="s">
        <v>191</v>
      </c>
      <c r="E212" s="168" t="s">
        <v>20</v>
      </c>
      <c r="F212" s="169" t="s">
        <v>259</v>
      </c>
      <c r="H212" s="170">
        <v>1186.8800000000001</v>
      </c>
      <c r="I212" s="171"/>
      <c r="J212" s="171"/>
      <c r="M212" s="167"/>
      <c r="N212" s="172"/>
      <c r="X212" s="173"/>
      <c r="AT212" s="168" t="s">
        <v>191</v>
      </c>
      <c r="AU212" s="168" t="s">
        <v>86</v>
      </c>
      <c r="AV212" s="14" t="s">
        <v>141</v>
      </c>
      <c r="AW212" s="14" t="s">
        <v>5</v>
      </c>
      <c r="AX212" s="14" t="s">
        <v>84</v>
      </c>
      <c r="AY212" s="168" t="s">
        <v>134</v>
      </c>
    </row>
    <row r="213" spans="2:65" s="1" customFormat="1" ht="24.2" customHeight="1">
      <c r="B213" s="32"/>
      <c r="C213" s="130" t="s">
        <v>406</v>
      </c>
      <c r="D213" s="130" t="s">
        <v>136</v>
      </c>
      <c r="E213" s="131" t="s">
        <v>407</v>
      </c>
      <c r="F213" s="132" t="s">
        <v>408</v>
      </c>
      <c r="G213" s="133" t="s">
        <v>188</v>
      </c>
      <c r="H213" s="134">
        <v>563.54</v>
      </c>
      <c r="I213" s="135"/>
      <c r="J213" s="135"/>
      <c r="K213" s="136">
        <f>ROUND(P213*H213,2)</f>
        <v>0</v>
      </c>
      <c r="L213" s="132" t="s">
        <v>140</v>
      </c>
      <c r="M213" s="32"/>
      <c r="N213" s="137" t="s">
        <v>20</v>
      </c>
      <c r="O213" s="138" t="s">
        <v>45</v>
      </c>
      <c r="P213" s="139">
        <f>I213+J213</f>
        <v>0</v>
      </c>
      <c r="Q213" s="139">
        <f>ROUND(I213*H213,2)</f>
        <v>0</v>
      </c>
      <c r="R213" s="139">
        <f>ROUND(J213*H213,2)</f>
        <v>0</v>
      </c>
      <c r="T213" s="140">
        <f>S213*H213</f>
        <v>0</v>
      </c>
      <c r="U213" s="140">
        <v>0</v>
      </c>
      <c r="V213" s="140">
        <f>U213*H213</f>
        <v>0</v>
      </c>
      <c r="W213" s="140">
        <v>0</v>
      </c>
      <c r="X213" s="141">
        <f>W213*H213</f>
        <v>0</v>
      </c>
      <c r="AR213" s="142" t="s">
        <v>141</v>
      </c>
      <c r="AT213" s="142" t="s">
        <v>136</v>
      </c>
      <c r="AU213" s="142" t="s">
        <v>86</v>
      </c>
      <c r="AY213" s="17" t="s">
        <v>134</v>
      </c>
      <c r="BE213" s="143">
        <f>IF(O213="základní",K213,0)</f>
        <v>0</v>
      </c>
      <c r="BF213" s="143">
        <f>IF(O213="snížená",K213,0)</f>
        <v>0</v>
      </c>
      <c r="BG213" s="143">
        <f>IF(O213="zákl. přenesená",K213,0)</f>
        <v>0</v>
      </c>
      <c r="BH213" s="143">
        <f>IF(O213="sníž. přenesená",K213,0)</f>
        <v>0</v>
      </c>
      <c r="BI213" s="143">
        <f>IF(O213="nulová",K213,0)</f>
        <v>0</v>
      </c>
      <c r="BJ213" s="17" t="s">
        <v>84</v>
      </c>
      <c r="BK213" s="143">
        <f>ROUND(P213*H213,2)</f>
        <v>0</v>
      </c>
      <c r="BL213" s="17" t="s">
        <v>141</v>
      </c>
      <c r="BM213" s="142" t="s">
        <v>409</v>
      </c>
    </row>
    <row r="214" spans="2:65" s="1" customFormat="1">
      <c r="B214" s="32"/>
      <c r="D214" s="144" t="s">
        <v>143</v>
      </c>
      <c r="F214" s="145" t="s">
        <v>410</v>
      </c>
      <c r="I214" s="146"/>
      <c r="J214" s="146"/>
      <c r="M214" s="32"/>
      <c r="N214" s="147"/>
      <c r="X214" s="53"/>
      <c r="AT214" s="17" t="s">
        <v>143</v>
      </c>
      <c r="AU214" s="17" t="s">
        <v>86</v>
      </c>
    </row>
    <row r="215" spans="2:65" s="1" customFormat="1">
      <c r="B215" s="32"/>
      <c r="D215" s="148" t="s">
        <v>145</v>
      </c>
      <c r="F215" s="149" t="s">
        <v>411</v>
      </c>
      <c r="I215" s="146"/>
      <c r="J215" s="146"/>
      <c r="M215" s="32"/>
      <c r="N215" s="147"/>
      <c r="X215" s="53"/>
      <c r="AT215" s="17" t="s">
        <v>145</v>
      </c>
      <c r="AU215" s="17" t="s">
        <v>86</v>
      </c>
    </row>
    <row r="216" spans="2:65" s="12" customFormat="1">
      <c r="B216" s="151"/>
      <c r="D216" s="144" t="s">
        <v>191</v>
      </c>
      <c r="E216" s="152" t="s">
        <v>20</v>
      </c>
      <c r="F216" s="153" t="s">
        <v>412</v>
      </c>
      <c r="H216" s="154">
        <v>563.54</v>
      </c>
      <c r="I216" s="155"/>
      <c r="J216" s="155"/>
      <c r="M216" s="151"/>
      <c r="N216" s="156"/>
      <c r="X216" s="157"/>
      <c r="AT216" s="152" t="s">
        <v>191</v>
      </c>
      <c r="AU216" s="152" t="s">
        <v>86</v>
      </c>
      <c r="AV216" s="12" t="s">
        <v>86</v>
      </c>
      <c r="AW216" s="12" t="s">
        <v>5</v>
      </c>
      <c r="AX216" s="12" t="s">
        <v>84</v>
      </c>
      <c r="AY216" s="152" t="s">
        <v>134</v>
      </c>
    </row>
    <row r="217" spans="2:65" s="1" customFormat="1" ht="24.2" customHeight="1">
      <c r="B217" s="32"/>
      <c r="C217" s="130" t="s">
        <v>413</v>
      </c>
      <c r="D217" s="130" t="s">
        <v>136</v>
      </c>
      <c r="E217" s="131" t="s">
        <v>217</v>
      </c>
      <c r="F217" s="132" t="s">
        <v>218</v>
      </c>
      <c r="G217" s="133" t="s">
        <v>188</v>
      </c>
      <c r="H217" s="134">
        <v>55.24</v>
      </c>
      <c r="I217" s="135"/>
      <c r="J217" s="135"/>
      <c r="K217" s="136">
        <f>ROUND(P217*H217,2)</f>
        <v>0</v>
      </c>
      <c r="L217" s="132" t="s">
        <v>140</v>
      </c>
      <c r="M217" s="32"/>
      <c r="N217" s="137" t="s">
        <v>20</v>
      </c>
      <c r="O217" s="138" t="s">
        <v>45</v>
      </c>
      <c r="P217" s="139">
        <f>I217+J217</f>
        <v>0</v>
      </c>
      <c r="Q217" s="139">
        <f>ROUND(I217*H217,2)</f>
        <v>0</v>
      </c>
      <c r="R217" s="139">
        <f>ROUND(J217*H217,2)</f>
        <v>0</v>
      </c>
      <c r="T217" s="140">
        <f>S217*H217</f>
        <v>0</v>
      </c>
      <c r="U217" s="140">
        <v>0</v>
      </c>
      <c r="V217" s="140">
        <f>U217*H217</f>
        <v>0</v>
      </c>
      <c r="W217" s="140">
        <v>0</v>
      </c>
      <c r="X217" s="141">
        <f>W217*H217</f>
        <v>0</v>
      </c>
      <c r="AR217" s="142" t="s">
        <v>141</v>
      </c>
      <c r="AT217" s="142" t="s">
        <v>136</v>
      </c>
      <c r="AU217" s="142" t="s">
        <v>86</v>
      </c>
      <c r="AY217" s="17" t="s">
        <v>134</v>
      </c>
      <c r="BE217" s="143">
        <f>IF(O217="základní",K217,0)</f>
        <v>0</v>
      </c>
      <c r="BF217" s="143">
        <f>IF(O217="snížená",K217,0)</f>
        <v>0</v>
      </c>
      <c r="BG217" s="143">
        <f>IF(O217="zákl. přenesená",K217,0)</f>
        <v>0</v>
      </c>
      <c r="BH217" s="143">
        <f>IF(O217="sníž. přenesená",K217,0)</f>
        <v>0</v>
      </c>
      <c r="BI217" s="143">
        <f>IF(O217="nulová",K217,0)</f>
        <v>0</v>
      </c>
      <c r="BJ217" s="17" t="s">
        <v>84</v>
      </c>
      <c r="BK217" s="143">
        <f>ROUND(P217*H217,2)</f>
        <v>0</v>
      </c>
      <c r="BL217" s="17" t="s">
        <v>141</v>
      </c>
      <c r="BM217" s="142" t="s">
        <v>414</v>
      </c>
    </row>
    <row r="218" spans="2:65" s="1" customFormat="1">
      <c r="B218" s="32"/>
      <c r="D218" s="144" t="s">
        <v>143</v>
      </c>
      <c r="F218" s="145" t="s">
        <v>220</v>
      </c>
      <c r="I218" s="146"/>
      <c r="J218" s="146"/>
      <c r="M218" s="32"/>
      <c r="N218" s="147"/>
      <c r="X218" s="53"/>
      <c r="AT218" s="17" t="s">
        <v>143</v>
      </c>
      <c r="AU218" s="17" t="s">
        <v>86</v>
      </c>
    </row>
    <row r="219" spans="2:65" s="1" customFormat="1">
      <c r="B219" s="32"/>
      <c r="D219" s="148" t="s">
        <v>145</v>
      </c>
      <c r="F219" s="149" t="s">
        <v>221</v>
      </c>
      <c r="I219" s="146"/>
      <c r="J219" s="146"/>
      <c r="M219" s="32"/>
      <c r="N219" s="147"/>
      <c r="X219" s="53"/>
      <c r="AT219" s="17" t="s">
        <v>145</v>
      </c>
      <c r="AU219" s="17" t="s">
        <v>86</v>
      </c>
    </row>
    <row r="220" spans="2:65" s="1" customFormat="1" ht="24.2" customHeight="1">
      <c r="B220" s="32"/>
      <c r="C220" s="130" t="s">
        <v>415</v>
      </c>
      <c r="D220" s="130" t="s">
        <v>136</v>
      </c>
      <c r="E220" s="131" t="s">
        <v>416</v>
      </c>
      <c r="F220" s="132" t="s">
        <v>417</v>
      </c>
      <c r="G220" s="133" t="s">
        <v>188</v>
      </c>
      <c r="H220" s="134">
        <v>563.54</v>
      </c>
      <c r="I220" s="135"/>
      <c r="J220" s="135"/>
      <c r="K220" s="136">
        <f>ROUND(P220*H220,2)</f>
        <v>0</v>
      </c>
      <c r="L220" s="132" t="s">
        <v>140</v>
      </c>
      <c r="M220" s="32"/>
      <c r="N220" s="137" t="s">
        <v>20</v>
      </c>
      <c r="O220" s="138" t="s">
        <v>45</v>
      </c>
      <c r="P220" s="139">
        <f>I220+J220</f>
        <v>0</v>
      </c>
      <c r="Q220" s="139">
        <f>ROUND(I220*H220,2)</f>
        <v>0</v>
      </c>
      <c r="R220" s="139">
        <f>ROUND(J220*H220,2)</f>
        <v>0</v>
      </c>
      <c r="T220" s="140">
        <f>S220*H220</f>
        <v>0</v>
      </c>
      <c r="U220" s="140">
        <v>0</v>
      </c>
      <c r="V220" s="140">
        <f>U220*H220</f>
        <v>0</v>
      </c>
      <c r="W220" s="140">
        <v>0</v>
      </c>
      <c r="X220" s="141">
        <f>W220*H220</f>
        <v>0</v>
      </c>
      <c r="AR220" s="142" t="s">
        <v>141</v>
      </c>
      <c r="AT220" s="142" t="s">
        <v>136</v>
      </c>
      <c r="AU220" s="142" t="s">
        <v>86</v>
      </c>
      <c r="AY220" s="17" t="s">
        <v>134</v>
      </c>
      <c r="BE220" s="143">
        <f>IF(O220="základní",K220,0)</f>
        <v>0</v>
      </c>
      <c r="BF220" s="143">
        <f>IF(O220="snížená",K220,0)</f>
        <v>0</v>
      </c>
      <c r="BG220" s="143">
        <f>IF(O220="zákl. přenesená",K220,0)</f>
        <v>0</v>
      </c>
      <c r="BH220" s="143">
        <f>IF(O220="sníž. přenesená",K220,0)</f>
        <v>0</v>
      </c>
      <c r="BI220" s="143">
        <f>IF(O220="nulová",K220,0)</f>
        <v>0</v>
      </c>
      <c r="BJ220" s="17" t="s">
        <v>84</v>
      </c>
      <c r="BK220" s="143">
        <f>ROUND(P220*H220,2)</f>
        <v>0</v>
      </c>
      <c r="BL220" s="17" t="s">
        <v>141</v>
      </c>
      <c r="BM220" s="142" t="s">
        <v>418</v>
      </c>
    </row>
    <row r="221" spans="2:65" s="1" customFormat="1">
      <c r="B221" s="32"/>
      <c r="D221" s="144" t="s">
        <v>143</v>
      </c>
      <c r="F221" s="145" t="s">
        <v>419</v>
      </c>
      <c r="I221" s="146"/>
      <c r="J221" s="146"/>
      <c r="M221" s="32"/>
      <c r="N221" s="147"/>
      <c r="X221" s="53"/>
      <c r="AT221" s="17" t="s">
        <v>143</v>
      </c>
      <c r="AU221" s="17" t="s">
        <v>86</v>
      </c>
    </row>
    <row r="222" spans="2:65" s="1" customFormat="1">
      <c r="B222" s="32"/>
      <c r="D222" s="148" t="s">
        <v>145</v>
      </c>
      <c r="F222" s="149" t="s">
        <v>420</v>
      </c>
      <c r="I222" s="146"/>
      <c r="J222" s="146"/>
      <c r="M222" s="32"/>
      <c r="N222" s="147"/>
      <c r="X222" s="53"/>
      <c r="AT222" s="17" t="s">
        <v>145</v>
      </c>
      <c r="AU222" s="17" t="s">
        <v>86</v>
      </c>
    </row>
    <row r="223" spans="2:65" s="12" customFormat="1">
      <c r="B223" s="151"/>
      <c r="D223" s="144" t="s">
        <v>191</v>
      </c>
      <c r="E223" s="152" t="s">
        <v>20</v>
      </c>
      <c r="F223" s="153" t="s">
        <v>421</v>
      </c>
      <c r="H223" s="154">
        <v>563.54</v>
      </c>
      <c r="I223" s="155"/>
      <c r="J223" s="155"/>
      <c r="M223" s="151"/>
      <c r="N223" s="156"/>
      <c r="X223" s="157"/>
      <c r="AT223" s="152" t="s">
        <v>191</v>
      </c>
      <c r="AU223" s="152" t="s">
        <v>86</v>
      </c>
      <c r="AV223" s="12" t="s">
        <v>86</v>
      </c>
      <c r="AW223" s="12" t="s">
        <v>5</v>
      </c>
      <c r="AX223" s="12" t="s">
        <v>84</v>
      </c>
      <c r="AY223" s="152" t="s">
        <v>134</v>
      </c>
    </row>
    <row r="224" spans="2:65" s="1" customFormat="1">
      <c r="B224" s="32"/>
      <c r="C224" s="130" t="s">
        <v>422</v>
      </c>
      <c r="D224" s="130" t="s">
        <v>136</v>
      </c>
      <c r="E224" s="131" t="s">
        <v>423</v>
      </c>
      <c r="F224" s="132" t="s">
        <v>424</v>
      </c>
      <c r="G224" s="133" t="s">
        <v>167</v>
      </c>
      <c r="H224" s="134">
        <v>2817.7</v>
      </c>
      <c r="I224" s="135"/>
      <c r="J224" s="135"/>
      <c r="K224" s="136">
        <f>ROUND(P224*H224,2)</f>
        <v>0</v>
      </c>
      <c r="L224" s="132" t="s">
        <v>140</v>
      </c>
      <c r="M224" s="32"/>
      <c r="N224" s="137" t="s">
        <v>20</v>
      </c>
      <c r="O224" s="138" t="s">
        <v>45</v>
      </c>
      <c r="P224" s="139">
        <f>I224+J224</f>
        <v>0</v>
      </c>
      <c r="Q224" s="139">
        <f>ROUND(I224*H224,2)</f>
        <v>0</v>
      </c>
      <c r="R224" s="139">
        <f>ROUND(J224*H224,2)</f>
        <v>0</v>
      </c>
      <c r="T224" s="140">
        <f>S224*H224</f>
        <v>0</v>
      </c>
      <c r="U224" s="140">
        <v>0</v>
      </c>
      <c r="V224" s="140">
        <f>U224*H224</f>
        <v>0</v>
      </c>
      <c r="W224" s="140">
        <v>0</v>
      </c>
      <c r="X224" s="141">
        <f>W224*H224</f>
        <v>0</v>
      </c>
      <c r="AR224" s="142" t="s">
        <v>141</v>
      </c>
      <c r="AT224" s="142" t="s">
        <v>136</v>
      </c>
      <c r="AU224" s="142" t="s">
        <v>86</v>
      </c>
      <c r="AY224" s="17" t="s">
        <v>134</v>
      </c>
      <c r="BE224" s="143">
        <f>IF(O224="základní",K224,0)</f>
        <v>0</v>
      </c>
      <c r="BF224" s="143">
        <f>IF(O224="snížená",K224,0)</f>
        <v>0</v>
      </c>
      <c r="BG224" s="143">
        <f>IF(O224="zákl. přenesená",K224,0)</f>
        <v>0</v>
      </c>
      <c r="BH224" s="143">
        <f>IF(O224="sníž. přenesená",K224,0)</f>
        <v>0</v>
      </c>
      <c r="BI224" s="143">
        <f>IF(O224="nulová",K224,0)</f>
        <v>0</v>
      </c>
      <c r="BJ224" s="17" t="s">
        <v>84</v>
      </c>
      <c r="BK224" s="143">
        <f>ROUND(P224*H224,2)</f>
        <v>0</v>
      </c>
      <c r="BL224" s="17" t="s">
        <v>141</v>
      </c>
      <c r="BM224" s="142" t="s">
        <v>425</v>
      </c>
    </row>
    <row r="225" spans="2:65" s="1" customFormat="1">
      <c r="B225" s="32"/>
      <c r="D225" s="144" t="s">
        <v>143</v>
      </c>
      <c r="F225" s="145" t="s">
        <v>426</v>
      </c>
      <c r="I225" s="146"/>
      <c r="J225" s="146"/>
      <c r="M225" s="32"/>
      <c r="N225" s="147"/>
      <c r="X225" s="53"/>
      <c r="AT225" s="17" t="s">
        <v>143</v>
      </c>
      <c r="AU225" s="17" t="s">
        <v>86</v>
      </c>
    </row>
    <row r="226" spans="2:65" s="1" customFormat="1">
      <c r="B226" s="32"/>
      <c r="D226" s="148" t="s">
        <v>145</v>
      </c>
      <c r="F226" s="149" t="s">
        <v>427</v>
      </c>
      <c r="I226" s="146"/>
      <c r="J226" s="146"/>
      <c r="M226" s="32"/>
      <c r="N226" s="147"/>
      <c r="X226" s="53"/>
      <c r="AT226" s="17" t="s">
        <v>145</v>
      </c>
      <c r="AU226" s="17" t="s">
        <v>86</v>
      </c>
    </row>
    <row r="227" spans="2:65" s="12" customFormat="1">
      <c r="B227" s="151"/>
      <c r="D227" s="144" t="s">
        <v>191</v>
      </c>
      <c r="E227" s="152" t="s">
        <v>20</v>
      </c>
      <c r="F227" s="153" t="s">
        <v>428</v>
      </c>
      <c r="H227" s="154">
        <v>2817.7</v>
      </c>
      <c r="I227" s="155"/>
      <c r="J227" s="155"/>
      <c r="M227" s="151"/>
      <c r="N227" s="156"/>
      <c r="X227" s="157"/>
      <c r="AT227" s="152" t="s">
        <v>191</v>
      </c>
      <c r="AU227" s="152" t="s">
        <v>86</v>
      </c>
      <c r="AV227" s="12" t="s">
        <v>86</v>
      </c>
      <c r="AW227" s="12" t="s">
        <v>5</v>
      </c>
      <c r="AX227" s="12" t="s">
        <v>84</v>
      </c>
      <c r="AY227" s="152" t="s">
        <v>134</v>
      </c>
    </row>
    <row r="228" spans="2:65" s="1" customFormat="1" ht="24.2" customHeight="1">
      <c r="B228" s="32"/>
      <c r="C228" s="130" t="s">
        <v>429</v>
      </c>
      <c r="D228" s="130" t="s">
        <v>136</v>
      </c>
      <c r="E228" s="131" t="s">
        <v>430</v>
      </c>
      <c r="F228" s="132" t="s">
        <v>431</v>
      </c>
      <c r="G228" s="133" t="s">
        <v>167</v>
      </c>
      <c r="H228" s="134">
        <v>298.21199999999999</v>
      </c>
      <c r="I228" s="135"/>
      <c r="J228" s="135"/>
      <c r="K228" s="136">
        <f>ROUND(P228*H228,2)</f>
        <v>0</v>
      </c>
      <c r="L228" s="132" t="s">
        <v>140</v>
      </c>
      <c r="M228" s="32"/>
      <c r="N228" s="137" t="s">
        <v>20</v>
      </c>
      <c r="O228" s="138" t="s">
        <v>45</v>
      </c>
      <c r="P228" s="139">
        <f>I228+J228</f>
        <v>0</v>
      </c>
      <c r="Q228" s="139">
        <f>ROUND(I228*H228,2)</f>
        <v>0</v>
      </c>
      <c r="R228" s="139">
        <f>ROUND(J228*H228,2)</f>
        <v>0</v>
      </c>
      <c r="T228" s="140">
        <f>S228*H228</f>
        <v>0</v>
      </c>
      <c r="U228" s="140">
        <v>0</v>
      </c>
      <c r="V228" s="140">
        <f>U228*H228</f>
        <v>0</v>
      </c>
      <c r="W228" s="140">
        <v>0</v>
      </c>
      <c r="X228" s="141">
        <f>W228*H228</f>
        <v>0</v>
      </c>
      <c r="AR228" s="142" t="s">
        <v>141</v>
      </c>
      <c r="AT228" s="142" t="s">
        <v>136</v>
      </c>
      <c r="AU228" s="142" t="s">
        <v>86</v>
      </c>
      <c r="AY228" s="17" t="s">
        <v>134</v>
      </c>
      <c r="BE228" s="143">
        <f>IF(O228="základní",K228,0)</f>
        <v>0</v>
      </c>
      <c r="BF228" s="143">
        <f>IF(O228="snížená",K228,0)</f>
        <v>0</v>
      </c>
      <c r="BG228" s="143">
        <f>IF(O228="zákl. přenesená",K228,0)</f>
        <v>0</v>
      </c>
      <c r="BH228" s="143">
        <f>IF(O228="sníž. přenesená",K228,0)</f>
        <v>0</v>
      </c>
      <c r="BI228" s="143">
        <f>IF(O228="nulová",K228,0)</f>
        <v>0</v>
      </c>
      <c r="BJ228" s="17" t="s">
        <v>84</v>
      </c>
      <c r="BK228" s="143">
        <f>ROUND(P228*H228,2)</f>
        <v>0</v>
      </c>
      <c r="BL228" s="17" t="s">
        <v>141</v>
      </c>
      <c r="BM228" s="142" t="s">
        <v>432</v>
      </c>
    </row>
    <row r="229" spans="2:65" s="1" customFormat="1">
      <c r="B229" s="32"/>
      <c r="D229" s="144" t="s">
        <v>143</v>
      </c>
      <c r="F229" s="145" t="s">
        <v>433</v>
      </c>
      <c r="I229" s="146"/>
      <c r="J229" s="146"/>
      <c r="M229" s="32"/>
      <c r="N229" s="147"/>
      <c r="X229" s="53"/>
      <c r="AT229" s="17" t="s">
        <v>143</v>
      </c>
      <c r="AU229" s="17" t="s">
        <v>86</v>
      </c>
    </row>
    <row r="230" spans="2:65" s="1" customFormat="1">
      <c r="B230" s="32"/>
      <c r="D230" s="148" t="s">
        <v>145</v>
      </c>
      <c r="F230" s="149" t="s">
        <v>434</v>
      </c>
      <c r="I230" s="146"/>
      <c r="J230" s="146"/>
      <c r="M230" s="32"/>
      <c r="N230" s="147"/>
      <c r="X230" s="53"/>
      <c r="AT230" s="17" t="s">
        <v>145</v>
      </c>
      <c r="AU230" s="17" t="s">
        <v>86</v>
      </c>
    </row>
    <row r="231" spans="2:65" s="1" customFormat="1" ht="24.2" customHeight="1">
      <c r="B231" s="32"/>
      <c r="C231" s="174" t="s">
        <v>435</v>
      </c>
      <c r="D231" s="174" t="s">
        <v>436</v>
      </c>
      <c r="E231" s="175" t="s">
        <v>437</v>
      </c>
      <c r="F231" s="176" t="s">
        <v>438</v>
      </c>
      <c r="G231" s="177" t="s">
        <v>439</v>
      </c>
      <c r="H231" s="178">
        <v>10.436999999999999</v>
      </c>
      <c r="I231" s="179"/>
      <c r="J231" s="180"/>
      <c r="K231" s="181">
        <f>ROUND(P231*H231,2)</f>
        <v>0</v>
      </c>
      <c r="L231" s="176" t="s">
        <v>140</v>
      </c>
      <c r="M231" s="182"/>
      <c r="N231" s="183" t="s">
        <v>20</v>
      </c>
      <c r="O231" s="138" t="s">
        <v>45</v>
      </c>
      <c r="P231" s="139">
        <f>I231+J231</f>
        <v>0</v>
      </c>
      <c r="Q231" s="139">
        <f>ROUND(I231*H231,2)</f>
        <v>0</v>
      </c>
      <c r="R231" s="139">
        <f>ROUND(J231*H231,2)</f>
        <v>0</v>
      </c>
      <c r="T231" s="140">
        <f>S231*H231</f>
        <v>0</v>
      </c>
      <c r="U231" s="140">
        <v>1E-3</v>
      </c>
      <c r="V231" s="140">
        <f>U231*H231</f>
        <v>1.0437E-2</v>
      </c>
      <c r="W231" s="140">
        <v>0</v>
      </c>
      <c r="X231" s="141">
        <f>W231*H231</f>
        <v>0</v>
      </c>
      <c r="AR231" s="142" t="s">
        <v>185</v>
      </c>
      <c r="AT231" s="142" t="s">
        <v>436</v>
      </c>
      <c r="AU231" s="142" t="s">
        <v>86</v>
      </c>
      <c r="AY231" s="17" t="s">
        <v>134</v>
      </c>
      <c r="BE231" s="143">
        <f>IF(O231="základní",K231,0)</f>
        <v>0</v>
      </c>
      <c r="BF231" s="143">
        <f>IF(O231="snížená",K231,0)</f>
        <v>0</v>
      </c>
      <c r="BG231" s="143">
        <f>IF(O231="zákl. přenesená",K231,0)</f>
        <v>0</v>
      </c>
      <c r="BH231" s="143">
        <f>IF(O231="sníž. přenesená",K231,0)</f>
        <v>0</v>
      </c>
      <c r="BI231" s="143">
        <f>IF(O231="nulová",K231,0)</f>
        <v>0</v>
      </c>
      <c r="BJ231" s="17" t="s">
        <v>84</v>
      </c>
      <c r="BK231" s="143">
        <f>ROUND(P231*H231,2)</f>
        <v>0</v>
      </c>
      <c r="BL231" s="17" t="s">
        <v>141</v>
      </c>
      <c r="BM231" s="142" t="s">
        <v>440</v>
      </c>
    </row>
    <row r="232" spans="2:65" s="1" customFormat="1">
      <c r="B232" s="32"/>
      <c r="D232" s="144" t="s">
        <v>143</v>
      </c>
      <c r="F232" s="145" t="s">
        <v>438</v>
      </c>
      <c r="I232" s="146"/>
      <c r="J232" s="146"/>
      <c r="M232" s="32"/>
      <c r="N232" s="147"/>
      <c r="X232" s="53"/>
      <c r="AT232" s="17" t="s">
        <v>143</v>
      </c>
      <c r="AU232" s="17" t="s">
        <v>86</v>
      </c>
    </row>
    <row r="233" spans="2:65" s="1" customFormat="1">
      <c r="B233" s="32"/>
      <c r="D233" s="144" t="s">
        <v>183</v>
      </c>
      <c r="F233" s="150" t="s">
        <v>441</v>
      </c>
      <c r="I233" s="146"/>
      <c r="J233" s="146"/>
      <c r="M233" s="32"/>
      <c r="N233" s="147"/>
      <c r="X233" s="53"/>
      <c r="AT233" s="17" t="s">
        <v>183</v>
      </c>
      <c r="AU233" s="17" t="s">
        <v>86</v>
      </c>
    </row>
    <row r="234" spans="2:65" s="12" customFormat="1">
      <c r="B234" s="151"/>
      <c r="D234" s="144" t="s">
        <v>191</v>
      </c>
      <c r="F234" s="153" t="s">
        <v>442</v>
      </c>
      <c r="H234" s="154">
        <v>10.436999999999999</v>
      </c>
      <c r="I234" s="155"/>
      <c r="J234" s="155"/>
      <c r="M234" s="151"/>
      <c r="N234" s="156"/>
      <c r="X234" s="157"/>
      <c r="AT234" s="152" t="s">
        <v>191</v>
      </c>
      <c r="AU234" s="152" t="s">
        <v>86</v>
      </c>
      <c r="AV234" s="12" t="s">
        <v>86</v>
      </c>
      <c r="AW234" s="12" t="s">
        <v>4</v>
      </c>
      <c r="AX234" s="12" t="s">
        <v>84</v>
      </c>
      <c r="AY234" s="152" t="s">
        <v>134</v>
      </c>
    </row>
    <row r="235" spans="2:65" s="1" customFormat="1" ht="24.2" customHeight="1">
      <c r="B235" s="32"/>
      <c r="C235" s="130" t="s">
        <v>443</v>
      </c>
      <c r="D235" s="130" t="s">
        <v>136</v>
      </c>
      <c r="E235" s="131" t="s">
        <v>444</v>
      </c>
      <c r="F235" s="132" t="s">
        <v>445</v>
      </c>
      <c r="G235" s="133" t="s">
        <v>167</v>
      </c>
      <c r="H235" s="134">
        <v>3019.52</v>
      </c>
      <c r="I235" s="135"/>
      <c r="J235" s="135"/>
      <c r="K235" s="136">
        <f>ROUND(P235*H235,2)</f>
        <v>0</v>
      </c>
      <c r="L235" s="132" t="s">
        <v>140</v>
      </c>
      <c r="M235" s="32"/>
      <c r="N235" s="137" t="s">
        <v>20</v>
      </c>
      <c r="O235" s="138" t="s">
        <v>45</v>
      </c>
      <c r="P235" s="139">
        <f>I235+J235</f>
        <v>0</v>
      </c>
      <c r="Q235" s="139">
        <f>ROUND(I235*H235,2)</f>
        <v>0</v>
      </c>
      <c r="R235" s="139">
        <f>ROUND(J235*H235,2)</f>
        <v>0</v>
      </c>
      <c r="T235" s="140">
        <f>S235*H235</f>
        <v>0</v>
      </c>
      <c r="U235" s="140">
        <v>0</v>
      </c>
      <c r="V235" s="140">
        <f>U235*H235</f>
        <v>0</v>
      </c>
      <c r="W235" s="140">
        <v>0</v>
      </c>
      <c r="X235" s="141">
        <f>W235*H235</f>
        <v>0</v>
      </c>
      <c r="AR235" s="142" t="s">
        <v>141</v>
      </c>
      <c r="AT235" s="142" t="s">
        <v>136</v>
      </c>
      <c r="AU235" s="142" t="s">
        <v>86</v>
      </c>
      <c r="AY235" s="17" t="s">
        <v>134</v>
      </c>
      <c r="BE235" s="143">
        <f>IF(O235="základní",K235,0)</f>
        <v>0</v>
      </c>
      <c r="BF235" s="143">
        <f>IF(O235="snížená",K235,0)</f>
        <v>0</v>
      </c>
      <c r="BG235" s="143">
        <f>IF(O235="zákl. přenesená",K235,0)</f>
        <v>0</v>
      </c>
      <c r="BH235" s="143">
        <f>IF(O235="sníž. přenesená",K235,0)</f>
        <v>0</v>
      </c>
      <c r="BI235" s="143">
        <f>IF(O235="nulová",K235,0)</f>
        <v>0</v>
      </c>
      <c r="BJ235" s="17" t="s">
        <v>84</v>
      </c>
      <c r="BK235" s="143">
        <f>ROUND(P235*H235,2)</f>
        <v>0</v>
      </c>
      <c r="BL235" s="17" t="s">
        <v>141</v>
      </c>
      <c r="BM235" s="142" t="s">
        <v>446</v>
      </c>
    </row>
    <row r="236" spans="2:65" s="1" customFormat="1">
      <c r="B236" s="32"/>
      <c r="D236" s="144" t="s">
        <v>143</v>
      </c>
      <c r="F236" s="145" t="s">
        <v>447</v>
      </c>
      <c r="I236" s="146"/>
      <c r="J236" s="146"/>
      <c r="M236" s="32"/>
      <c r="N236" s="147"/>
      <c r="X236" s="53"/>
      <c r="AT236" s="17" t="s">
        <v>143</v>
      </c>
      <c r="AU236" s="17" t="s">
        <v>86</v>
      </c>
    </row>
    <row r="237" spans="2:65" s="1" customFormat="1">
      <c r="B237" s="32"/>
      <c r="D237" s="148" t="s">
        <v>145</v>
      </c>
      <c r="F237" s="149" t="s">
        <v>448</v>
      </c>
      <c r="I237" s="146"/>
      <c r="J237" s="146"/>
      <c r="M237" s="32"/>
      <c r="N237" s="147"/>
      <c r="X237" s="53"/>
      <c r="AT237" s="17" t="s">
        <v>145</v>
      </c>
      <c r="AU237" s="17" t="s">
        <v>86</v>
      </c>
    </row>
    <row r="238" spans="2:65" s="1" customFormat="1" ht="24.2" customHeight="1">
      <c r="B238" s="32"/>
      <c r="C238" s="130" t="s">
        <v>449</v>
      </c>
      <c r="D238" s="130" t="s">
        <v>136</v>
      </c>
      <c r="E238" s="131" t="s">
        <v>450</v>
      </c>
      <c r="F238" s="132" t="s">
        <v>451</v>
      </c>
      <c r="G238" s="133" t="s">
        <v>167</v>
      </c>
      <c r="H238" s="134">
        <v>298.21199999999999</v>
      </c>
      <c r="I238" s="135"/>
      <c r="J238" s="135"/>
      <c r="K238" s="136">
        <f>ROUND(P238*H238,2)</f>
        <v>0</v>
      </c>
      <c r="L238" s="132" t="s">
        <v>140</v>
      </c>
      <c r="M238" s="32"/>
      <c r="N238" s="137" t="s">
        <v>20</v>
      </c>
      <c r="O238" s="138" t="s">
        <v>45</v>
      </c>
      <c r="P238" s="139">
        <f>I238+J238</f>
        <v>0</v>
      </c>
      <c r="Q238" s="139">
        <f>ROUND(I238*H238,2)</f>
        <v>0</v>
      </c>
      <c r="R238" s="139">
        <f>ROUND(J238*H238,2)</f>
        <v>0</v>
      </c>
      <c r="T238" s="140">
        <f>S238*H238</f>
        <v>0</v>
      </c>
      <c r="U238" s="140">
        <v>0</v>
      </c>
      <c r="V238" s="140">
        <f>U238*H238</f>
        <v>0</v>
      </c>
      <c r="W238" s="140">
        <v>0</v>
      </c>
      <c r="X238" s="141">
        <f>W238*H238</f>
        <v>0</v>
      </c>
      <c r="AR238" s="142" t="s">
        <v>141</v>
      </c>
      <c r="AT238" s="142" t="s">
        <v>136</v>
      </c>
      <c r="AU238" s="142" t="s">
        <v>86</v>
      </c>
      <c r="AY238" s="17" t="s">
        <v>134</v>
      </c>
      <c r="BE238" s="143">
        <f>IF(O238="základní",K238,0)</f>
        <v>0</v>
      </c>
      <c r="BF238" s="143">
        <f>IF(O238="snížená",K238,0)</f>
        <v>0</v>
      </c>
      <c r="BG238" s="143">
        <f>IF(O238="zákl. přenesená",K238,0)</f>
        <v>0</v>
      </c>
      <c r="BH238" s="143">
        <f>IF(O238="sníž. přenesená",K238,0)</f>
        <v>0</v>
      </c>
      <c r="BI238" s="143">
        <f>IF(O238="nulová",K238,0)</f>
        <v>0</v>
      </c>
      <c r="BJ238" s="17" t="s">
        <v>84</v>
      </c>
      <c r="BK238" s="143">
        <f>ROUND(P238*H238,2)</f>
        <v>0</v>
      </c>
      <c r="BL238" s="17" t="s">
        <v>141</v>
      </c>
      <c r="BM238" s="142" t="s">
        <v>452</v>
      </c>
    </row>
    <row r="239" spans="2:65" s="1" customFormat="1">
      <c r="B239" s="32"/>
      <c r="D239" s="144" t="s">
        <v>143</v>
      </c>
      <c r="F239" s="145" t="s">
        <v>453</v>
      </c>
      <c r="I239" s="146"/>
      <c r="J239" s="146"/>
      <c r="M239" s="32"/>
      <c r="N239" s="147"/>
      <c r="X239" s="53"/>
      <c r="AT239" s="17" t="s">
        <v>143</v>
      </c>
      <c r="AU239" s="17" t="s">
        <v>86</v>
      </c>
    </row>
    <row r="240" spans="2:65" s="1" customFormat="1">
      <c r="B240" s="32"/>
      <c r="D240" s="148" t="s">
        <v>145</v>
      </c>
      <c r="F240" s="149" t="s">
        <v>454</v>
      </c>
      <c r="I240" s="146"/>
      <c r="J240" s="146"/>
      <c r="M240" s="32"/>
      <c r="N240" s="147"/>
      <c r="X240" s="53"/>
      <c r="AT240" s="17" t="s">
        <v>145</v>
      </c>
      <c r="AU240" s="17" t="s">
        <v>86</v>
      </c>
    </row>
    <row r="241" spans="2:65" s="12" customFormat="1">
      <c r="B241" s="151"/>
      <c r="D241" s="144" t="s">
        <v>191</v>
      </c>
      <c r="E241" s="152" t="s">
        <v>20</v>
      </c>
      <c r="F241" s="153" t="s">
        <v>455</v>
      </c>
      <c r="H241" s="154">
        <v>298.21199999999999</v>
      </c>
      <c r="I241" s="155"/>
      <c r="J241" s="155"/>
      <c r="M241" s="151"/>
      <c r="N241" s="156"/>
      <c r="X241" s="157"/>
      <c r="AT241" s="152" t="s">
        <v>191</v>
      </c>
      <c r="AU241" s="152" t="s">
        <v>86</v>
      </c>
      <c r="AV241" s="12" t="s">
        <v>86</v>
      </c>
      <c r="AW241" s="12" t="s">
        <v>5</v>
      </c>
      <c r="AX241" s="12" t="s">
        <v>84</v>
      </c>
      <c r="AY241" s="152" t="s">
        <v>134</v>
      </c>
    </row>
    <row r="242" spans="2:65" s="1" customFormat="1" ht="24.2" customHeight="1">
      <c r="B242" s="32"/>
      <c r="C242" s="130" t="s">
        <v>456</v>
      </c>
      <c r="D242" s="130" t="s">
        <v>136</v>
      </c>
      <c r="E242" s="131" t="s">
        <v>457</v>
      </c>
      <c r="F242" s="132" t="s">
        <v>458</v>
      </c>
      <c r="G242" s="133" t="s">
        <v>139</v>
      </c>
      <c r="H242" s="134">
        <v>13</v>
      </c>
      <c r="I242" s="135"/>
      <c r="J242" s="135"/>
      <c r="K242" s="136">
        <f>ROUND(P242*H242,2)</f>
        <v>0</v>
      </c>
      <c r="L242" s="132" t="s">
        <v>140</v>
      </c>
      <c r="M242" s="32"/>
      <c r="N242" s="137" t="s">
        <v>20</v>
      </c>
      <c r="O242" s="138" t="s">
        <v>45</v>
      </c>
      <c r="P242" s="139">
        <f>I242+J242</f>
        <v>0</v>
      </c>
      <c r="Q242" s="139">
        <f>ROUND(I242*H242,2)</f>
        <v>0</v>
      </c>
      <c r="R242" s="139">
        <f>ROUND(J242*H242,2)</f>
        <v>0</v>
      </c>
      <c r="T242" s="140">
        <f>S242*H242</f>
        <v>0</v>
      </c>
      <c r="U242" s="140">
        <v>1.281E-2</v>
      </c>
      <c r="V242" s="140">
        <f>U242*H242</f>
        <v>0.16653000000000001</v>
      </c>
      <c r="W242" s="140">
        <v>0</v>
      </c>
      <c r="X242" s="141">
        <f>W242*H242</f>
        <v>0</v>
      </c>
      <c r="AR242" s="142" t="s">
        <v>141</v>
      </c>
      <c r="AT242" s="142" t="s">
        <v>136</v>
      </c>
      <c r="AU242" s="142" t="s">
        <v>86</v>
      </c>
      <c r="AY242" s="17" t="s">
        <v>134</v>
      </c>
      <c r="BE242" s="143">
        <f>IF(O242="základní",K242,0)</f>
        <v>0</v>
      </c>
      <c r="BF242" s="143">
        <f>IF(O242="snížená",K242,0)</f>
        <v>0</v>
      </c>
      <c r="BG242" s="143">
        <f>IF(O242="zákl. přenesená",K242,0)</f>
        <v>0</v>
      </c>
      <c r="BH242" s="143">
        <f>IF(O242="sníž. přenesená",K242,0)</f>
        <v>0</v>
      </c>
      <c r="BI242" s="143">
        <f>IF(O242="nulová",K242,0)</f>
        <v>0</v>
      </c>
      <c r="BJ242" s="17" t="s">
        <v>84</v>
      </c>
      <c r="BK242" s="143">
        <f>ROUND(P242*H242,2)</f>
        <v>0</v>
      </c>
      <c r="BL242" s="17" t="s">
        <v>141</v>
      </c>
      <c r="BM242" s="142" t="s">
        <v>459</v>
      </c>
    </row>
    <row r="243" spans="2:65" s="1" customFormat="1">
      <c r="B243" s="32"/>
      <c r="D243" s="144" t="s">
        <v>143</v>
      </c>
      <c r="F243" s="145" t="s">
        <v>460</v>
      </c>
      <c r="I243" s="146"/>
      <c r="J243" s="146"/>
      <c r="M243" s="32"/>
      <c r="N243" s="147"/>
      <c r="X243" s="53"/>
      <c r="AT243" s="17" t="s">
        <v>143</v>
      </c>
      <c r="AU243" s="17" t="s">
        <v>86</v>
      </c>
    </row>
    <row r="244" spans="2:65" s="1" customFormat="1">
      <c r="B244" s="32"/>
      <c r="D244" s="148" t="s">
        <v>145</v>
      </c>
      <c r="F244" s="149" t="s">
        <v>461</v>
      </c>
      <c r="I244" s="146"/>
      <c r="J244" s="146"/>
      <c r="M244" s="32"/>
      <c r="N244" s="147"/>
      <c r="X244" s="53"/>
      <c r="AT244" s="17" t="s">
        <v>145</v>
      </c>
      <c r="AU244" s="17" t="s">
        <v>86</v>
      </c>
    </row>
    <row r="245" spans="2:65" s="1" customFormat="1" ht="24.2" customHeight="1">
      <c r="B245" s="32"/>
      <c r="C245" s="130" t="s">
        <v>462</v>
      </c>
      <c r="D245" s="130" t="s">
        <v>136</v>
      </c>
      <c r="E245" s="131" t="s">
        <v>463</v>
      </c>
      <c r="F245" s="132" t="s">
        <v>464</v>
      </c>
      <c r="G245" s="133" t="s">
        <v>139</v>
      </c>
      <c r="H245" s="134">
        <v>5</v>
      </c>
      <c r="I245" s="135"/>
      <c r="J245" s="135"/>
      <c r="K245" s="136">
        <f>ROUND(P245*H245,2)</f>
        <v>0</v>
      </c>
      <c r="L245" s="132" t="s">
        <v>140</v>
      </c>
      <c r="M245" s="32"/>
      <c r="N245" s="137" t="s">
        <v>20</v>
      </c>
      <c r="O245" s="138" t="s">
        <v>45</v>
      </c>
      <c r="P245" s="139">
        <f>I245+J245</f>
        <v>0</v>
      </c>
      <c r="Q245" s="139">
        <f>ROUND(I245*H245,2)</f>
        <v>0</v>
      </c>
      <c r="R245" s="139">
        <f>ROUND(J245*H245,2)</f>
        <v>0</v>
      </c>
      <c r="T245" s="140">
        <f>S245*H245</f>
        <v>0</v>
      </c>
      <c r="U245" s="140">
        <v>2.1350000000000001E-2</v>
      </c>
      <c r="V245" s="140">
        <f>U245*H245</f>
        <v>0.10675000000000001</v>
      </c>
      <c r="W245" s="140">
        <v>0</v>
      </c>
      <c r="X245" s="141">
        <f>W245*H245</f>
        <v>0</v>
      </c>
      <c r="AR245" s="142" t="s">
        <v>141</v>
      </c>
      <c r="AT245" s="142" t="s">
        <v>136</v>
      </c>
      <c r="AU245" s="142" t="s">
        <v>86</v>
      </c>
      <c r="AY245" s="17" t="s">
        <v>134</v>
      </c>
      <c r="BE245" s="143">
        <f>IF(O245="základní",K245,0)</f>
        <v>0</v>
      </c>
      <c r="BF245" s="143">
        <f>IF(O245="snížená",K245,0)</f>
        <v>0</v>
      </c>
      <c r="BG245" s="143">
        <f>IF(O245="zákl. přenesená",K245,0)</f>
        <v>0</v>
      </c>
      <c r="BH245" s="143">
        <f>IF(O245="sníž. přenesená",K245,0)</f>
        <v>0</v>
      </c>
      <c r="BI245" s="143">
        <f>IF(O245="nulová",K245,0)</f>
        <v>0</v>
      </c>
      <c r="BJ245" s="17" t="s">
        <v>84</v>
      </c>
      <c r="BK245" s="143">
        <f>ROUND(P245*H245,2)</f>
        <v>0</v>
      </c>
      <c r="BL245" s="17" t="s">
        <v>141</v>
      </c>
      <c r="BM245" s="142" t="s">
        <v>465</v>
      </c>
    </row>
    <row r="246" spans="2:65" s="1" customFormat="1">
      <c r="B246" s="32"/>
      <c r="D246" s="144" t="s">
        <v>143</v>
      </c>
      <c r="F246" s="145" t="s">
        <v>466</v>
      </c>
      <c r="I246" s="146"/>
      <c r="J246" s="146"/>
      <c r="M246" s="32"/>
      <c r="N246" s="147"/>
      <c r="X246" s="53"/>
      <c r="AT246" s="17" t="s">
        <v>143</v>
      </c>
      <c r="AU246" s="17" t="s">
        <v>86</v>
      </c>
    </row>
    <row r="247" spans="2:65" s="1" customFormat="1">
      <c r="B247" s="32"/>
      <c r="D247" s="148" t="s">
        <v>145</v>
      </c>
      <c r="F247" s="149" t="s">
        <v>467</v>
      </c>
      <c r="I247" s="146"/>
      <c r="J247" s="146"/>
      <c r="M247" s="32"/>
      <c r="N247" s="147"/>
      <c r="X247" s="53"/>
      <c r="AT247" s="17" t="s">
        <v>145</v>
      </c>
      <c r="AU247" s="17" t="s">
        <v>86</v>
      </c>
    </row>
    <row r="248" spans="2:65" s="1" customFormat="1" ht="24.2" customHeight="1">
      <c r="B248" s="32"/>
      <c r="C248" s="130" t="s">
        <v>468</v>
      </c>
      <c r="D248" s="130" t="s">
        <v>136</v>
      </c>
      <c r="E248" s="131" t="s">
        <v>469</v>
      </c>
      <c r="F248" s="132" t="s">
        <v>470</v>
      </c>
      <c r="G248" s="133" t="s">
        <v>139</v>
      </c>
      <c r="H248" s="134">
        <v>4</v>
      </c>
      <c r="I248" s="135"/>
      <c r="J248" s="135"/>
      <c r="K248" s="136">
        <f>ROUND(P248*H248,2)</f>
        <v>0</v>
      </c>
      <c r="L248" s="132" t="s">
        <v>140</v>
      </c>
      <c r="M248" s="32"/>
      <c r="N248" s="137" t="s">
        <v>20</v>
      </c>
      <c r="O248" s="138" t="s">
        <v>45</v>
      </c>
      <c r="P248" s="139">
        <f>I248+J248</f>
        <v>0</v>
      </c>
      <c r="Q248" s="139">
        <f>ROUND(I248*H248,2)</f>
        <v>0</v>
      </c>
      <c r="R248" s="139">
        <f>ROUND(J248*H248,2)</f>
        <v>0</v>
      </c>
      <c r="T248" s="140">
        <f>S248*H248</f>
        <v>0</v>
      </c>
      <c r="U248" s="140">
        <v>2.989E-2</v>
      </c>
      <c r="V248" s="140">
        <f>U248*H248</f>
        <v>0.11956</v>
      </c>
      <c r="W248" s="140">
        <v>0</v>
      </c>
      <c r="X248" s="141">
        <f>W248*H248</f>
        <v>0</v>
      </c>
      <c r="AR248" s="142" t="s">
        <v>141</v>
      </c>
      <c r="AT248" s="142" t="s">
        <v>136</v>
      </c>
      <c r="AU248" s="142" t="s">
        <v>86</v>
      </c>
      <c r="AY248" s="17" t="s">
        <v>134</v>
      </c>
      <c r="BE248" s="143">
        <f>IF(O248="základní",K248,0)</f>
        <v>0</v>
      </c>
      <c r="BF248" s="143">
        <f>IF(O248="snížená",K248,0)</f>
        <v>0</v>
      </c>
      <c r="BG248" s="143">
        <f>IF(O248="zákl. přenesená",K248,0)</f>
        <v>0</v>
      </c>
      <c r="BH248" s="143">
        <f>IF(O248="sníž. přenesená",K248,0)</f>
        <v>0</v>
      </c>
      <c r="BI248" s="143">
        <f>IF(O248="nulová",K248,0)</f>
        <v>0</v>
      </c>
      <c r="BJ248" s="17" t="s">
        <v>84</v>
      </c>
      <c r="BK248" s="143">
        <f>ROUND(P248*H248,2)</f>
        <v>0</v>
      </c>
      <c r="BL248" s="17" t="s">
        <v>141</v>
      </c>
      <c r="BM248" s="142" t="s">
        <v>471</v>
      </c>
    </row>
    <row r="249" spans="2:65" s="1" customFormat="1">
      <c r="B249" s="32"/>
      <c r="D249" s="144" t="s">
        <v>143</v>
      </c>
      <c r="F249" s="145" t="s">
        <v>472</v>
      </c>
      <c r="I249" s="146"/>
      <c r="J249" s="146"/>
      <c r="M249" s="32"/>
      <c r="N249" s="147"/>
      <c r="X249" s="53"/>
      <c r="AT249" s="17" t="s">
        <v>143</v>
      </c>
      <c r="AU249" s="17" t="s">
        <v>86</v>
      </c>
    </row>
    <row r="250" spans="2:65" s="1" customFormat="1">
      <c r="B250" s="32"/>
      <c r="D250" s="148" t="s">
        <v>145</v>
      </c>
      <c r="F250" s="149" t="s">
        <v>473</v>
      </c>
      <c r="I250" s="146"/>
      <c r="J250" s="146"/>
      <c r="M250" s="32"/>
      <c r="N250" s="147"/>
      <c r="X250" s="53"/>
      <c r="AT250" s="17" t="s">
        <v>145</v>
      </c>
      <c r="AU250" s="17" t="s">
        <v>86</v>
      </c>
    </row>
    <row r="251" spans="2:65" s="11" customFormat="1" ht="22.9" customHeight="1">
      <c r="B251" s="117"/>
      <c r="D251" s="118" t="s">
        <v>75</v>
      </c>
      <c r="E251" s="128" t="s">
        <v>86</v>
      </c>
      <c r="F251" s="128" t="s">
        <v>474</v>
      </c>
      <c r="I251" s="120"/>
      <c r="J251" s="120"/>
      <c r="K251" s="129">
        <f>BK251</f>
        <v>0</v>
      </c>
      <c r="M251" s="117"/>
      <c r="N251" s="122"/>
      <c r="Q251" s="123">
        <f>SUM(Q252:Q265)</f>
        <v>0</v>
      </c>
      <c r="R251" s="123">
        <f>SUM(R252:R265)</f>
        <v>0</v>
      </c>
      <c r="T251" s="124">
        <f>SUM(T252:T265)</f>
        <v>0</v>
      </c>
      <c r="V251" s="124">
        <f>SUM(V252:V265)</f>
        <v>187.90163252999997</v>
      </c>
      <c r="X251" s="125">
        <f>SUM(X252:X265)</f>
        <v>0</v>
      </c>
      <c r="AR251" s="118" t="s">
        <v>84</v>
      </c>
      <c r="AT251" s="126" t="s">
        <v>75</v>
      </c>
      <c r="AU251" s="126" t="s">
        <v>84</v>
      </c>
      <c r="AY251" s="118" t="s">
        <v>134</v>
      </c>
      <c r="BK251" s="127">
        <f>SUM(BK252:BK265)</f>
        <v>0</v>
      </c>
    </row>
    <row r="252" spans="2:65" s="1" customFormat="1" ht="16.5" customHeight="1">
      <c r="B252" s="32"/>
      <c r="C252" s="130" t="s">
        <v>475</v>
      </c>
      <c r="D252" s="130" t="s">
        <v>136</v>
      </c>
      <c r="E252" s="131" t="s">
        <v>476</v>
      </c>
      <c r="F252" s="132" t="s">
        <v>477</v>
      </c>
      <c r="G252" s="133" t="s">
        <v>188</v>
      </c>
      <c r="H252" s="134">
        <v>9</v>
      </c>
      <c r="I252" s="135"/>
      <c r="J252" s="135"/>
      <c r="K252" s="136">
        <f>ROUND(P252*H252,2)</f>
        <v>0</v>
      </c>
      <c r="L252" s="132" t="s">
        <v>20</v>
      </c>
      <c r="M252" s="32"/>
      <c r="N252" s="137" t="s">
        <v>20</v>
      </c>
      <c r="O252" s="138" t="s">
        <v>45</v>
      </c>
      <c r="P252" s="139">
        <f>I252+J252</f>
        <v>0</v>
      </c>
      <c r="Q252" s="139">
        <f>ROUND(I252*H252,2)</f>
        <v>0</v>
      </c>
      <c r="R252" s="139">
        <f>ROUND(J252*H252,2)</f>
        <v>0</v>
      </c>
      <c r="T252" s="140">
        <f>S252*H252</f>
        <v>0</v>
      </c>
      <c r="U252" s="140">
        <v>1.63</v>
      </c>
      <c r="V252" s="140">
        <f>U252*H252</f>
        <v>14.669999999999998</v>
      </c>
      <c r="W252" s="140">
        <v>0</v>
      </c>
      <c r="X252" s="141">
        <f>W252*H252</f>
        <v>0</v>
      </c>
      <c r="AR252" s="142" t="s">
        <v>141</v>
      </c>
      <c r="AT252" s="142" t="s">
        <v>136</v>
      </c>
      <c r="AU252" s="142" t="s">
        <v>86</v>
      </c>
      <c r="AY252" s="17" t="s">
        <v>134</v>
      </c>
      <c r="BE252" s="143">
        <f>IF(O252="základní",K252,0)</f>
        <v>0</v>
      </c>
      <c r="BF252" s="143">
        <f>IF(O252="snížená",K252,0)</f>
        <v>0</v>
      </c>
      <c r="BG252" s="143">
        <f>IF(O252="zákl. přenesená",K252,0)</f>
        <v>0</v>
      </c>
      <c r="BH252" s="143">
        <f>IF(O252="sníž. přenesená",K252,0)</f>
        <v>0</v>
      </c>
      <c r="BI252" s="143">
        <f>IF(O252="nulová",K252,0)</f>
        <v>0</v>
      </c>
      <c r="BJ252" s="17" t="s">
        <v>84</v>
      </c>
      <c r="BK252" s="143">
        <f>ROUND(P252*H252,2)</f>
        <v>0</v>
      </c>
      <c r="BL252" s="17" t="s">
        <v>141</v>
      </c>
      <c r="BM252" s="142" t="s">
        <v>478</v>
      </c>
    </row>
    <row r="253" spans="2:65" s="1" customFormat="1">
      <c r="B253" s="32"/>
      <c r="D253" s="144" t="s">
        <v>143</v>
      </c>
      <c r="F253" s="145" t="s">
        <v>479</v>
      </c>
      <c r="I253" s="146"/>
      <c r="J253" s="146"/>
      <c r="M253" s="32"/>
      <c r="N253" s="147"/>
      <c r="X253" s="53"/>
      <c r="AT253" s="17" t="s">
        <v>143</v>
      </c>
      <c r="AU253" s="17" t="s">
        <v>86</v>
      </c>
    </row>
    <row r="254" spans="2:65" s="1" customFormat="1" ht="24.2" customHeight="1">
      <c r="B254" s="32"/>
      <c r="C254" s="130" t="s">
        <v>480</v>
      </c>
      <c r="D254" s="130" t="s">
        <v>136</v>
      </c>
      <c r="E254" s="131" t="s">
        <v>481</v>
      </c>
      <c r="F254" s="132" t="s">
        <v>482</v>
      </c>
      <c r="G254" s="133" t="s">
        <v>167</v>
      </c>
      <c r="H254" s="134">
        <v>1064.5609999999999</v>
      </c>
      <c r="I254" s="135"/>
      <c r="J254" s="135"/>
      <c r="K254" s="136">
        <f>ROUND(P254*H254,2)</f>
        <v>0</v>
      </c>
      <c r="L254" s="132" t="s">
        <v>140</v>
      </c>
      <c r="M254" s="32"/>
      <c r="N254" s="137" t="s">
        <v>20</v>
      </c>
      <c r="O254" s="138" t="s">
        <v>45</v>
      </c>
      <c r="P254" s="139">
        <f>I254+J254</f>
        <v>0</v>
      </c>
      <c r="Q254" s="139">
        <f>ROUND(I254*H254,2)</f>
        <v>0</v>
      </c>
      <c r="R254" s="139">
        <f>ROUND(J254*H254,2)</f>
        <v>0</v>
      </c>
      <c r="T254" s="140">
        <f>S254*H254</f>
        <v>0</v>
      </c>
      <c r="U254" s="140">
        <v>3.1E-4</v>
      </c>
      <c r="V254" s="140">
        <f>U254*H254</f>
        <v>0.33001390999999997</v>
      </c>
      <c r="W254" s="140">
        <v>0</v>
      </c>
      <c r="X254" s="141">
        <f>W254*H254</f>
        <v>0</v>
      </c>
      <c r="AR254" s="142" t="s">
        <v>141</v>
      </c>
      <c r="AT254" s="142" t="s">
        <v>136</v>
      </c>
      <c r="AU254" s="142" t="s">
        <v>86</v>
      </c>
      <c r="AY254" s="17" t="s">
        <v>134</v>
      </c>
      <c r="BE254" s="143">
        <f>IF(O254="základní",K254,0)</f>
        <v>0</v>
      </c>
      <c r="BF254" s="143">
        <f>IF(O254="snížená",K254,0)</f>
        <v>0</v>
      </c>
      <c r="BG254" s="143">
        <f>IF(O254="zákl. přenesená",K254,0)</f>
        <v>0</v>
      </c>
      <c r="BH254" s="143">
        <f>IF(O254="sníž. přenesená",K254,0)</f>
        <v>0</v>
      </c>
      <c r="BI254" s="143">
        <f>IF(O254="nulová",K254,0)</f>
        <v>0</v>
      </c>
      <c r="BJ254" s="17" t="s">
        <v>84</v>
      </c>
      <c r="BK254" s="143">
        <f>ROUND(P254*H254,2)</f>
        <v>0</v>
      </c>
      <c r="BL254" s="17" t="s">
        <v>141</v>
      </c>
      <c r="BM254" s="142" t="s">
        <v>483</v>
      </c>
    </row>
    <row r="255" spans="2:65" s="1" customFormat="1">
      <c r="B255" s="32"/>
      <c r="D255" s="144" t="s">
        <v>143</v>
      </c>
      <c r="F255" s="145" t="s">
        <v>484</v>
      </c>
      <c r="I255" s="146"/>
      <c r="J255" s="146"/>
      <c r="M255" s="32"/>
      <c r="N255" s="147"/>
      <c r="X255" s="53"/>
      <c r="AT255" s="17" t="s">
        <v>143</v>
      </c>
      <c r="AU255" s="17" t="s">
        <v>86</v>
      </c>
    </row>
    <row r="256" spans="2:65" s="1" customFormat="1">
      <c r="B256" s="32"/>
      <c r="D256" s="148" t="s">
        <v>145</v>
      </c>
      <c r="F256" s="149" t="s">
        <v>485</v>
      </c>
      <c r="I256" s="146"/>
      <c r="J256" s="146"/>
      <c r="M256" s="32"/>
      <c r="N256" s="147"/>
      <c r="X256" s="53"/>
      <c r="AT256" s="17" t="s">
        <v>145</v>
      </c>
      <c r="AU256" s="17" t="s">
        <v>86</v>
      </c>
    </row>
    <row r="257" spans="2:65" s="12" customFormat="1">
      <c r="B257" s="151"/>
      <c r="D257" s="144" t="s">
        <v>191</v>
      </c>
      <c r="E257" s="152" t="s">
        <v>20</v>
      </c>
      <c r="F257" s="153" t="s">
        <v>486</v>
      </c>
      <c r="H257" s="154">
        <v>1064.5609999999999</v>
      </c>
      <c r="I257" s="155"/>
      <c r="J257" s="155"/>
      <c r="M257" s="151"/>
      <c r="N257" s="156"/>
      <c r="X257" s="157"/>
      <c r="AT257" s="152" t="s">
        <v>191</v>
      </c>
      <c r="AU257" s="152" t="s">
        <v>86</v>
      </c>
      <c r="AV257" s="12" t="s">
        <v>86</v>
      </c>
      <c r="AW257" s="12" t="s">
        <v>5</v>
      </c>
      <c r="AX257" s="12" t="s">
        <v>84</v>
      </c>
      <c r="AY257" s="152" t="s">
        <v>134</v>
      </c>
    </row>
    <row r="258" spans="2:65" s="1" customFormat="1" ht="24.2" customHeight="1">
      <c r="B258" s="32"/>
      <c r="C258" s="174" t="s">
        <v>487</v>
      </c>
      <c r="D258" s="174" t="s">
        <v>436</v>
      </c>
      <c r="E258" s="175" t="s">
        <v>488</v>
      </c>
      <c r="F258" s="176" t="s">
        <v>489</v>
      </c>
      <c r="G258" s="177" t="s">
        <v>167</v>
      </c>
      <c r="H258" s="178">
        <v>1064.5609999999999</v>
      </c>
      <c r="I258" s="179"/>
      <c r="J258" s="180"/>
      <c r="K258" s="181">
        <f>ROUND(P258*H258,2)</f>
        <v>0</v>
      </c>
      <c r="L258" s="176" t="s">
        <v>140</v>
      </c>
      <c r="M258" s="182"/>
      <c r="N258" s="183" t="s">
        <v>20</v>
      </c>
      <c r="O258" s="138" t="s">
        <v>45</v>
      </c>
      <c r="P258" s="139">
        <f>I258+J258</f>
        <v>0</v>
      </c>
      <c r="Q258" s="139">
        <f>ROUND(I258*H258,2)</f>
        <v>0</v>
      </c>
      <c r="R258" s="139">
        <f>ROUND(J258*H258,2)</f>
        <v>0</v>
      </c>
      <c r="T258" s="140">
        <f>S258*H258</f>
        <v>0</v>
      </c>
      <c r="U258" s="140">
        <v>2.0000000000000001E-4</v>
      </c>
      <c r="V258" s="140">
        <f>U258*H258</f>
        <v>0.2129122</v>
      </c>
      <c r="W258" s="140">
        <v>0</v>
      </c>
      <c r="X258" s="141">
        <f>W258*H258</f>
        <v>0</v>
      </c>
      <c r="AR258" s="142" t="s">
        <v>185</v>
      </c>
      <c r="AT258" s="142" t="s">
        <v>436</v>
      </c>
      <c r="AU258" s="142" t="s">
        <v>86</v>
      </c>
      <c r="AY258" s="17" t="s">
        <v>134</v>
      </c>
      <c r="BE258" s="143">
        <f>IF(O258="základní",K258,0)</f>
        <v>0</v>
      </c>
      <c r="BF258" s="143">
        <f>IF(O258="snížená",K258,0)</f>
        <v>0</v>
      </c>
      <c r="BG258" s="143">
        <f>IF(O258="zákl. přenesená",K258,0)</f>
        <v>0</v>
      </c>
      <c r="BH258" s="143">
        <f>IF(O258="sníž. přenesená",K258,0)</f>
        <v>0</v>
      </c>
      <c r="BI258" s="143">
        <f>IF(O258="nulová",K258,0)</f>
        <v>0</v>
      </c>
      <c r="BJ258" s="17" t="s">
        <v>84</v>
      </c>
      <c r="BK258" s="143">
        <f>ROUND(P258*H258,2)</f>
        <v>0</v>
      </c>
      <c r="BL258" s="17" t="s">
        <v>141</v>
      </c>
      <c r="BM258" s="142" t="s">
        <v>490</v>
      </c>
    </row>
    <row r="259" spans="2:65" s="1" customFormat="1">
      <c r="B259" s="32"/>
      <c r="D259" s="144" t="s">
        <v>143</v>
      </c>
      <c r="F259" s="145" t="s">
        <v>489</v>
      </c>
      <c r="I259" s="146"/>
      <c r="J259" s="146"/>
      <c r="M259" s="32"/>
      <c r="N259" s="147"/>
      <c r="X259" s="53"/>
      <c r="AT259" s="17" t="s">
        <v>143</v>
      </c>
      <c r="AU259" s="17" t="s">
        <v>86</v>
      </c>
    </row>
    <row r="260" spans="2:65" s="1" customFormat="1" ht="24.2" customHeight="1">
      <c r="B260" s="32"/>
      <c r="C260" s="130" t="s">
        <v>491</v>
      </c>
      <c r="D260" s="130" t="s">
        <v>136</v>
      </c>
      <c r="E260" s="131" t="s">
        <v>492</v>
      </c>
      <c r="F260" s="132" t="s">
        <v>493</v>
      </c>
      <c r="G260" s="133" t="s">
        <v>494</v>
      </c>
      <c r="H260" s="134">
        <v>622.54999999999995</v>
      </c>
      <c r="I260" s="135"/>
      <c r="J260" s="135"/>
      <c r="K260" s="136">
        <f>ROUND(P260*H260,2)</f>
        <v>0</v>
      </c>
      <c r="L260" s="132" t="s">
        <v>20</v>
      </c>
      <c r="M260" s="32"/>
      <c r="N260" s="137" t="s">
        <v>20</v>
      </c>
      <c r="O260" s="138" t="s">
        <v>45</v>
      </c>
      <c r="P260" s="139">
        <f>I260+J260</f>
        <v>0</v>
      </c>
      <c r="Q260" s="139">
        <f>ROUND(I260*H260,2)</f>
        <v>0</v>
      </c>
      <c r="R260" s="139">
        <f>ROUND(J260*H260,2)</f>
        <v>0</v>
      </c>
      <c r="T260" s="140">
        <f>S260*H260</f>
        <v>0</v>
      </c>
      <c r="U260" s="140">
        <v>0.27411000000000002</v>
      </c>
      <c r="V260" s="140">
        <f>U260*H260</f>
        <v>170.64718049999999</v>
      </c>
      <c r="W260" s="140">
        <v>0</v>
      </c>
      <c r="X260" s="141">
        <f>W260*H260</f>
        <v>0</v>
      </c>
      <c r="AR260" s="142" t="s">
        <v>141</v>
      </c>
      <c r="AT260" s="142" t="s">
        <v>136</v>
      </c>
      <c r="AU260" s="142" t="s">
        <v>86</v>
      </c>
      <c r="AY260" s="17" t="s">
        <v>134</v>
      </c>
      <c r="BE260" s="143">
        <f>IF(O260="základní",K260,0)</f>
        <v>0</v>
      </c>
      <c r="BF260" s="143">
        <f>IF(O260="snížená",K260,0)</f>
        <v>0</v>
      </c>
      <c r="BG260" s="143">
        <f>IF(O260="zákl. přenesená",K260,0)</f>
        <v>0</v>
      </c>
      <c r="BH260" s="143">
        <f>IF(O260="sníž. přenesená",K260,0)</f>
        <v>0</v>
      </c>
      <c r="BI260" s="143">
        <f>IF(O260="nulová",K260,0)</f>
        <v>0</v>
      </c>
      <c r="BJ260" s="17" t="s">
        <v>84</v>
      </c>
      <c r="BK260" s="143">
        <f>ROUND(P260*H260,2)</f>
        <v>0</v>
      </c>
      <c r="BL260" s="17" t="s">
        <v>141</v>
      </c>
      <c r="BM260" s="142" t="s">
        <v>495</v>
      </c>
    </row>
    <row r="261" spans="2:65" s="1" customFormat="1">
      <c r="B261" s="32"/>
      <c r="D261" s="144" t="s">
        <v>143</v>
      </c>
      <c r="F261" s="145" t="s">
        <v>496</v>
      </c>
      <c r="I261" s="146"/>
      <c r="J261" s="146"/>
      <c r="M261" s="32"/>
      <c r="N261" s="147"/>
      <c r="X261" s="53"/>
      <c r="AT261" s="17" t="s">
        <v>143</v>
      </c>
      <c r="AU261" s="17" t="s">
        <v>86</v>
      </c>
    </row>
    <row r="262" spans="2:65" s="1" customFormat="1" ht="24.2" customHeight="1">
      <c r="B262" s="32"/>
      <c r="C262" s="130" t="s">
        <v>497</v>
      </c>
      <c r="D262" s="130" t="s">
        <v>136</v>
      </c>
      <c r="E262" s="131" t="s">
        <v>498</v>
      </c>
      <c r="F262" s="132" t="s">
        <v>499</v>
      </c>
      <c r="G262" s="133" t="s">
        <v>188</v>
      </c>
      <c r="H262" s="134">
        <v>0.81599999999999995</v>
      </c>
      <c r="I262" s="135"/>
      <c r="J262" s="135"/>
      <c r="K262" s="136">
        <f>ROUND(P262*H262,2)</f>
        <v>0</v>
      </c>
      <c r="L262" s="132" t="s">
        <v>140</v>
      </c>
      <c r="M262" s="32"/>
      <c r="N262" s="137" t="s">
        <v>20</v>
      </c>
      <c r="O262" s="138" t="s">
        <v>45</v>
      </c>
      <c r="P262" s="139">
        <f>I262+J262</f>
        <v>0</v>
      </c>
      <c r="Q262" s="139">
        <f>ROUND(I262*H262,2)</f>
        <v>0</v>
      </c>
      <c r="R262" s="139">
        <f>ROUND(J262*H262,2)</f>
        <v>0</v>
      </c>
      <c r="T262" s="140">
        <f>S262*H262</f>
        <v>0</v>
      </c>
      <c r="U262" s="140">
        <v>2.5018699999999998</v>
      </c>
      <c r="V262" s="140">
        <f>U262*H262</f>
        <v>2.0415259199999998</v>
      </c>
      <c r="W262" s="140">
        <v>0</v>
      </c>
      <c r="X262" s="141">
        <f>W262*H262</f>
        <v>0</v>
      </c>
      <c r="AR262" s="142" t="s">
        <v>141</v>
      </c>
      <c r="AT262" s="142" t="s">
        <v>136</v>
      </c>
      <c r="AU262" s="142" t="s">
        <v>86</v>
      </c>
      <c r="AY262" s="17" t="s">
        <v>134</v>
      </c>
      <c r="BE262" s="143">
        <f>IF(O262="základní",K262,0)</f>
        <v>0</v>
      </c>
      <c r="BF262" s="143">
        <f>IF(O262="snížená",K262,0)</f>
        <v>0</v>
      </c>
      <c r="BG262" s="143">
        <f>IF(O262="zákl. přenesená",K262,0)</f>
        <v>0</v>
      </c>
      <c r="BH262" s="143">
        <f>IF(O262="sníž. přenesená",K262,0)</f>
        <v>0</v>
      </c>
      <c r="BI262" s="143">
        <f>IF(O262="nulová",K262,0)</f>
        <v>0</v>
      </c>
      <c r="BJ262" s="17" t="s">
        <v>84</v>
      </c>
      <c r="BK262" s="143">
        <f>ROUND(P262*H262,2)</f>
        <v>0</v>
      </c>
      <c r="BL262" s="17" t="s">
        <v>141</v>
      </c>
      <c r="BM262" s="142" t="s">
        <v>500</v>
      </c>
    </row>
    <row r="263" spans="2:65" s="1" customFormat="1">
      <c r="B263" s="32"/>
      <c r="D263" s="144" t="s">
        <v>143</v>
      </c>
      <c r="F263" s="145" t="s">
        <v>501</v>
      </c>
      <c r="I263" s="146"/>
      <c r="J263" s="146"/>
      <c r="M263" s="32"/>
      <c r="N263" s="147"/>
      <c r="X263" s="53"/>
      <c r="AT263" s="17" t="s">
        <v>143</v>
      </c>
      <c r="AU263" s="17" t="s">
        <v>86</v>
      </c>
    </row>
    <row r="264" spans="2:65" s="1" customFormat="1">
      <c r="B264" s="32"/>
      <c r="D264" s="148" t="s">
        <v>145</v>
      </c>
      <c r="F264" s="149" t="s">
        <v>502</v>
      </c>
      <c r="I264" s="146"/>
      <c r="J264" s="146"/>
      <c r="M264" s="32"/>
      <c r="N264" s="147"/>
      <c r="X264" s="53"/>
      <c r="AT264" s="17" t="s">
        <v>145</v>
      </c>
      <c r="AU264" s="17" t="s">
        <v>86</v>
      </c>
    </row>
    <row r="265" spans="2:65" s="12" customFormat="1">
      <c r="B265" s="151"/>
      <c r="D265" s="144" t="s">
        <v>191</v>
      </c>
      <c r="E265" s="152" t="s">
        <v>20</v>
      </c>
      <c r="F265" s="153" t="s">
        <v>503</v>
      </c>
      <c r="H265" s="154">
        <v>0.81599999999999995</v>
      </c>
      <c r="I265" s="155"/>
      <c r="J265" s="155"/>
      <c r="M265" s="151"/>
      <c r="N265" s="156"/>
      <c r="X265" s="157"/>
      <c r="AT265" s="152" t="s">
        <v>191</v>
      </c>
      <c r="AU265" s="152" t="s">
        <v>86</v>
      </c>
      <c r="AV265" s="12" t="s">
        <v>86</v>
      </c>
      <c r="AW265" s="12" t="s">
        <v>5</v>
      </c>
      <c r="AX265" s="12" t="s">
        <v>84</v>
      </c>
      <c r="AY265" s="152" t="s">
        <v>134</v>
      </c>
    </row>
    <row r="266" spans="2:65" s="11" customFormat="1" ht="22.9" customHeight="1">
      <c r="B266" s="117"/>
      <c r="D266" s="118" t="s">
        <v>75</v>
      </c>
      <c r="E266" s="128" t="s">
        <v>141</v>
      </c>
      <c r="F266" s="128" t="s">
        <v>504</v>
      </c>
      <c r="I266" s="120"/>
      <c r="J266" s="120"/>
      <c r="K266" s="129">
        <f>BK266</f>
        <v>0</v>
      </c>
      <c r="M266" s="117"/>
      <c r="N266" s="122"/>
      <c r="Q266" s="123">
        <f>SUM(Q267:Q286)</f>
        <v>0</v>
      </c>
      <c r="R266" s="123">
        <f>SUM(R267:R286)</f>
        <v>0</v>
      </c>
      <c r="T266" s="124">
        <f>SUM(T267:T286)</f>
        <v>0</v>
      </c>
      <c r="V266" s="124">
        <f>SUM(V267:V286)</f>
        <v>188.1248425</v>
      </c>
      <c r="X266" s="125">
        <f>SUM(X267:X286)</f>
        <v>0</v>
      </c>
      <c r="AR266" s="118" t="s">
        <v>84</v>
      </c>
      <c r="AT266" s="126" t="s">
        <v>75</v>
      </c>
      <c r="AU266" s="126" t="s">
        <v>84</v>
      </c>
      <c r="AY266" s="118" t="s">
        <v>134</v>
      </c>
      <c r="BK266" s="127">
        <f>SUM(BK267:BK286)</f>
        <v>0</v>
      </c>
    </row>
    <row r="267" spans="2:65" s="1" customFormat="1">
      <c r="B267" s="32"/>
      <c r="C267" s="130" t="s">
        <v>505</v>
      </c>
      <c r="D267" s="130" t="s">
        <v>136</v>
      </c>
      <c r="E267" s="131" t="s">
        <v>506</v>
      </c>
      <c r="F267" s="132" t="s">
        <v>507</v>
      </c>
      <c r="G267" s="133" t="s">
        <v>167</v>
      </c>
      <c r="H267" s="134">
        <v>229.25</v>
      </c>
      <c r="I267" s="135"/>
      <c r="J267" s="135"/>
      <c r="K267" s="136">
        <f>ROUND(P267*H267,2)</f>
        <v>0</v>
      </c>
      <c r="L267" s="132" t="s">
        <v>140</v>
      </c>
      <c r="M267" s="32"/>
      <c r="N267" s="137" t="s">
        <v>20</v>
      </c>
      <c r="O267" s="138" t="s">
        <v>45</v>
      </c>
      <c r="P267" s="139">
        <f>I267+J267</f>
        <v>0</v>
      </c>
      <c r="Q267" s="139">
        <f>ROUND(I267*H267,2)</f>
        <v>0</v>
      </c>
      <c r="R267" s="139">
        <f>ROUND(J267*H267,2)</f>
        <v>0</v>
      </c>
      <c r="T267" s="140">
        <f>S267*H267</f>
        <v>0</v>
      </c>
      <c r="U267" s="140">
        <v>0.18051</v>
      </c>
      <c r="V267" s="140">
        <f>U267*H267</f>
        <v>41.3819175</v>
      </c>
      <c r="W267" s="140">
        <v>0</v>
      </c>
      <c r="X267" s="141">
        <f>W267*H267</f>
        <v>0</v>
      </c>
      <c r="AR267" s="142" t="s">
        <v>141</v>
      </c>
      <c r="AT267" s="142" t="s">
        <v>136</v>
      </c>
      <c r="AU267" s="142" t="s">
        <v>86</v>
      </c>
      <c r="AY267" s="17" t="s">
        <v>134</v>
      </c>
      <c r="BE267" s="143">
        <f>IF(O267="základní",K267,0)</f>
        <v>0</v>
      </c>
      <c r="BF267" s="143">
        <f>IF(O267="snížená",K267,0)</f>
        <v>0</v>
      </c>
      <c r="BG267" s="143">
        <f>IF(O267="zákl. přenesená",K267,0)</f>
        <v>0</v>
      </c>
      <c r="BH267" s="143">
        <f>IF(O267="sníž. přenesená",K267,0)</f>
        <v>0</v>
      </c>
      <c r="BI267" s="143">
        <f>IF(O267="nulová",K267,0)</f>
        <v>0</v>
      </c>
      <c r="BJ267" s="17" t="s">
        <v>84</v>
      </c>
      <c r="BK267" s="143">
        <f>ROUND(P267*H267,2)</f>
        <v>0</v>
      </c>
      <c r="BL267" s="17" t="s">
        <v>141</v>
      </c>
      <c r="BM267" s="142" t="s">
        <v>508</v>
      </c>
    </row>
    <row r="268" spans="2:65" s="1" customFormat="1">
      <c r="B268" s="32"/>
      <c r="D268" s="144" t="s">
        <v>143</v>
      </c>
      <c r="F268" s="145" t="s">
        <v>509</v>
      </c>
      <c r="I268" s="146"/>
      <c r="J268" s="146"/>
      <c r="M268" s="32"/>
      <c r="N268" s="147"/>
      <c r="X268" s="53"/>
      <c r="AT268" s="17" t="s">
        <v>143</v>
      </c>
      <c r="AU268" s="17" t="s">
        <v>86</v>
      </c>
    </row>
    <row r="269" spans="2:65" s="1" customFormat="1">
      <c r="B269" s="32"/>
      <c r="D269" s="148" t="s">
        <v>145</v>
      </c>
      <c r="F269" s="149" t="s">
        <v>510</v>
      </c>
      <c r="I269" s="146"/>
      <c r="J269" s="146"/>
      <c r="M269" s="32"/>
      <c r="N269" s="147"/>
      <c r="X269" s="53"/>
      <c r="AT269" s="17" t="s">
        <v>145</v>
      </c>
      <c r="AU269" s="17" t="s">
        <v>86</v>
      </c>
    </row>
    <row r="270" spans="2:65" s="1" customFormat="1">
      <c r="B270" s="32"/>
      <c r="D270" s="144" t="s">
        <v>183</v>
      </c>
      <c r="F270" s="150" t="s">
        <v>511</v>
      </c>
      <c r="I270" s="146"/>
      <c r="J270" s="146"/>
      <c r="M270" s="32"/>
      <c r="N270" s="147"/>
      <c r="X270" s="53"/>
      <c r="AT270" s="17" t="s">
        <v>183</v>
      </c>
      <c r="AU270" s="17" t="s">
        <v>86</v>
      </c>
    </row>
    <row r="271" spans="2:65" s="12" customFormat="1">
      <c r="B271" s="151"/>
      <c r="D271" s="144" t="s">
        <v>191</v>
      </c>
      <c r="F271" s="153" t="s">
        <v>512</v>
      </c>
      <c r="H271" s="154">
        <v>229.25</v>
      </c>
      <c r="I271" s="155"/>
      <c r="J271" s="155"/>
      <c r="M271" s="151"/>
      <c r="N271" s="156"/>
      <c r="X271" s="157"/>
      <c r="AT271" s="152" t="s">
        <v>191</v>
      </c>
      <c r="AU271" s="152" t="s">
        <v>86</v>
      </c>
      <c r="AV271" s="12" t="s">
        <v>86</v>
      </c>
      <c r="AW271" s="12" t="s">
        <v>4</v>
      </c>
      <c r="AX271" s="12" t="s">
        <v>84</v>
      </c>
      <c r="AY271" s="152" t="s">
        <v>134</v>
      </c>
    </row>
    <row r="272" spans="2:65" s="1" customFormat="1" ht="24.2" customHeight="1">
      <c r="B272" s="32"/>
      <c r="C272" s="130" t="s">
        <v>513</v>
      </c>
      <c r="D272" s="130" t="s">
        <v>136</v>
      </c>
      <c r="E272" s="131" t="s">
        <v>514</v>
      </c>
      <c r="F272" s="132" t="s">
        <v>515</v>
      </c>
      <c r="G272" s="133" t="s">
        <v>167</v>
      </c>
      <c r="H272" s="134">
        <v>229.25</v>
      </c>
      <c r="I272" s="135"/>
      <c r="J272" s="135"/>
      <c r="K272" s="136">
        <f>ROUND(P272*H272,2)</f>
        <v>0</v>
      </c>
      <c r="L272" s="132" t="s">
        <v>140</v>
      </c>
      <c r="M272" s="32"/>
      <c r="N272" s="137" t="s">
        <v>20</v>
      </c>
      <c r="O272" s="138" t="s">
        <v>45</v>
      </c>
      <c r="P272" s="139">
        <f>I272+J272</f>
        <v>0</v>
      </c>
      <c r="Q272" s="139">
        <f>ROUND(I272*H272,2)</f>
        <v>0</v>
      </c>
      <c r="R272" s="139">
        <f>ROUND(J272*H272,2)</f>
        <v>0</v>
      </c>
      <c r="T272" s="140">
        <f>S272*H272</f>
        <v>0</v>
      </c>
      <c r="U272" s="140">
        <v>0</v>
      </c>
      <c r="V272" s="140">
        <f>U272*H272</f>
        <v>0</v>
      </c>
      <c r="W272" s="140">
        <v>0</v>
      </c>
      <c r="X272" s="141">
        <f>W272*H272</f>
        <v>0</v>
      </c>
      <c r="AR272" s="142" t="s">
        <v>141</v>
      </c>
      <c r="AT272" s="142" t="s">
        <v>136</v>
      </c>
      <c r="AU272" s="142" t="s">
        <v>86</v>
      </c>
      <c r="AY272" s="17" t="s">
        <v>134</v>
      </c>
      <c r="BE272" s="143">
        <f>IF(O272="základní",K272,0)</f>
        <v>0</v>
      </c>
      <c r="BF272" s="143">
        <f>IF(O272="snížená",K272,0)</f>
        <v>0</v>
      </c>
      <c r="BG272" s="143">
        <f>IF(O272="zákl. přenesená",K272,0)</f>
        <v>0</v>
      </c>
      <c r="BH272" s="143">
        <f>IF(O272="sníž. přenesená",K272,0)</f>
        <v>0</v>
      </c>
      <c r="BI272" s="143">
        <f>IF(O272="nulová",K272,0)</f>
        <v>0</v>
      </c>
      <c r="BJ272" s="17" t="s">
        <v>84</v>
      </c>
      <c r="BK272" s="143">
        <f>ROUND(P272*H272,2)</f>
        <v>0</v>
      </c>
      <c r="BL272" s="17" t="s">
        <v>141</v>
      </c>
      <c r="BM272" s="142" t="s">
        <v>516</v>
      </c>
    </row>
    <row r="273" spans="2:65" s="1" customFormat="1">
      <c r="B273" s="32"/>
      <c r="D273" s="144" t="s">
        <v>143</v>
      </c>
      <c r="F273" s="145" t="s">
        <v>517</v>
      </c>
      <c r="I273" s="146"/>
      <c r="J273" s="146"/>
      <c r="M273" s="32"/>
      <c r="N273" s="147"/>
      <c r="X273" s="53"/>
      <c r="AT273" s="17" t="s">
        <v>143</v>
      </c>
      <c r="AU273" s="17" t="s">
        <v>86</v>
      </c>
    </row>
    <row r="274" spans="2:65" s="1" customFormat="1">
      <c r="B274" s="32"/>
      <c r="D274" s="148" t="s">
        <v>145</v>
      </c>
      <c r="F274" s="149" t="s">
        <v>518</v>
      </c>
      <c r="I274" s="146"/>
      <c r="J274" s="146"/>
      <c r="M274" s="32"/>
      <c r="N274" s="147"/>
      <c r="X274" s="53"/>
      <c r="AT274" s="17" t="s">
        <v>145</v>
      </c>
      <c r="AU274" s="17" t="s">
        <v>86</v>
      </c>
    </row>
    <row r="275" spans="2:65" s="1" customFormat="1">
      <c r="B275" s="32"/>
      <c r="D275" s="144" t="s">
        <v>183</v>
      </c>
      <c r="F275" s="150" t="s">
        <v>511</v>
      </c>
      <c r="I275" s="146"/>
      <c r="J275" s="146"/>
      <c r="M275" s="32"/>
      <c r="N275" s="147"/>
      <c r="X275" s="53"/>
      <c r="AT275" s="17" t="s">
        <v>183</v>
      </c>
      <c r="AU275" s="17" t="s">
        <v>86</v>
      </c>
    </row>
    <row r="276" spans="2:65" s="12" customFormat="1">
      <c r="B276" s="151"/>
      <c r="D276" s="144" t="s">
        <v>191</v>
      </c>
      <c r="F276" s="153" t="s">
        <v>512</v>
      </c>
      <c r="H276" s="154">
        <v>229.25</v>
      </c>
      <c r="I276" s="155"/>
      <c r="J276" s="155"/>
      <c r="M276" s="151"/>
      <c r="N276" s="156"/>
      <c r="X276" s="157"/>
      <c r="AT276" s="152" t="s">
        <v>191</v>
      </c>
      <c r="AU276" s="152" t="s">
        <v>86</v>
      </c>
      <c r="AV276" s="12" t="s">
        <v>86</v>
      </c>
      <c r="AW276" s="12" t="s">
        <v>4</v>
      </c>
      <c r="AX276" s="12" t="s">
        <v>84</v>
      </c>
      <c r="AY276" s="152" t="s">
        <v>134</v>
      </c>
    </row>
    <row r="277" spans="2:65" s="1" customFormat="1" ht="24.2" customHeight="1">
      <c r="B277" s="32"/>
      <c r="C277" s="130" t="s">
        <v>519</v>
      </c>
      <c r="D277" s="130" t="s">
        <v>136</v>
      </c>
      <c r="E277" s="131" t="s">
        <v>520</v>
      </c>
      <c r="F277" s="132" t="s">
        <v>521</v>
      </c>
      <c r="G277" s="133" t="s">
        <v>167</v>
      </c>
      <c r="H277" s="134">
        <v>229.25</v>
      </c>
      <c r="I277" s="135"/>
      <c r="J277" s="135"/>
      <c r="K277" s="136">
        <f>ROUND(P277*H277,2)</f>
        <v>0</v>
      </c>
      <c r="L277" s="132" t="s">
        <v>140</v>
      </c>
      <c r="M277" s="32"/>
      <c r="N277" s="137" t="s">
        <v>20</v>
      </c>
      <c r="O277" s="138" t="s">
        <v>45</v>
      </c>
      <c r="P277" s="139">
        <f>I277+J277</f>
        <v>0</v>
      </c>
      <c r="Q277" s="139">
        <f>ROUND(I277*H277,2)</f>
        <v>0</v>
      </c>
      <c r="R277" s="139">
        <f>ROUND(J277*H277,2)</f>
        <v>0</v>
      </c>
      <c r="T277" s="140">
        <f>S277*H277</f>
        <v>0</v>
      </c>
      <c r="U277" s="140">
        <v>0.20266000000000001</v>
      </c>
      <c r="V277" s="140">
        <f>U277*H277</f>
        <v>46.459805000000003</v>
      </c>
      <c r="W277" s="140">
        <v>0</v>
      </c>
      <c r="X277" s="141">
        <f>W277*H277</f>
        <v>0</v>
      </c>
      <c r="AR277" s="142" t="s">
        <v>141</v>
      </c>
      <c r="AT277" s="142" t="s">
        <v>136</v>
      </c>
      <c r="AU277" s="142" t="s">
        <v>86</v>
      </c>
      <c r="AY277" s="17" t="s">
        <v>134</v>
      </c>
      <c r="BE277" s="143">
        <f>IF(O277="základní",K277,0)</f>
        <v>0</v>
      </c>
      <c r="BF277" s="143">
        <f>IF(O277="snížená",K277,0)</f>
        <v>0</v>
      </c>
      <c r="BG277" s="143">
        <f>IF(O277="zákl. přenesená",K277,0)</f>
        <v>0</v>
      </c>
      <c r="BH277" s="143">
        <f>IF(O277="sníž. přenesená",K277,0)</f>
        <v>0</v>
      </c>
      <c r="BI277" s="143">
        <f>IF(O277="nulová",K277,0)</f>
        <v>0</v>
      </c>
      <c r="BJ277" s="17" t="s">
        <v>84</v>
      </c>
      <c r="BK277" s="143">
        <f>ROUND(P277*H277,2)</f>
        <v>0</v>
      </c>
      <c r="BL277" s="17" t="s">
        <v>141</v>
      </c>
      <c r="BM277" s="142" t="s">
        <v>522</v>
      </c>
    </row>
    <row r="278" spans="2:65" s="1" customFormat="1">
      <c r="B278" s="32"/>
      <c r="D278" s="144" t="s">
        <v>143</v>
      </c>
      <c r="F278" s="145" t="s">
        <v>523</v>
      </c>
      <c r="I278" s="146"/>
      <c r="J278" s="146"/>
      <c r="M278" s="32"/>
      <c r="N278" s="147"/>
      <c r="X278" s="53"/>
      <c r="AT278" s="17" t="s">
        <v>143</v>
      </c>
      <c r="AU278" s="17" t="s">
        <v>86</v>
      </c>
    </row>
    <row r="279" spans="2:65" s="1" customFormat="1">
      <c r="B279" s="32"/>
      <c r="D279" s="148" t="s">
        <v>145</v>
      </c>
      <c r="F279" s="149" t="s">
        <v>524</v>
      </c>
      <c r="I279" s="146"/>
      <c r="J279" s="146"/>
      <c r="M279" s="32"/>
      <c r="N279" s="147"/>
      <c r="X279" s="53"/>
      <c r="AT279" s="17" t="s">
        <v>145</v>
      </c>
      <c r="AU279" s="17" t="s">
        <v>86</v>
      </c>
    </row>
    <row r="280" spans="2:65" s="1" customFormat="1">
      <c r="B280" s="32"/>
      <c r="D280" s="144" t="s">
        <v>183</v>
      </c>
      <c r="F280" s="150" t="s">
        <v>525</v>
      </c>
      <c r="I280" s="146"/>
      <c r="J280" s="146"/>
      <c r="M280" s="32"/>
      <c r="N280" s="147"/>
      <c r="X280" s="53"/>
      <c r="AT280" s="17" t="s">
        <v>183</v>
      </c>
      <c r="AU280" s="17" t="s">
        <v>86</v>
      </c>
    </row>
    <row r="281" spans="2:65" s="12" customFormat="1">
      <c r="B281" s="151"/>
      <c r="D281" s="144" t="s">
        <v>191</v>
      </c>
      <c r="F281" s="153" t="s">
        <v>512</v>
      </c>
      <c r="H281" s="154">
        <v>229.25</v>
      </c>
      <c r="I281" s="155"/>
      <c r="J281" s="155"/>
      <c r="M281" s="151"/>
      <c r="N281" s="156"/>
      <c r="X281" s="157"/>
      <c r="AT281" s="152" t="s">
        <v>191</v>
      </c>
      <c r="AU281" s="152" t="s">
        <v>86</v>
      </c>
      <c r="AV281" s="12" t="s">
        <v>86</v>
      </c>
      <c r="AW281" s="12" t="s">
        <v>4</v>
      </c>
      <c r="AX281" s="12" t="s">
        <v>84</v>
      </c>
      <c r="AY281" s="152" t="s">
        <v>134</v>
      </c>
    </row>
    <row r="282" spans="2:65" s="1" customFormat="1" ht="24.2" customHeight="1">
      <c r="B282" s="32"/>
      <c r="C282" s="130" t="s">
        <v>526</v>
      </c>
      <c r="D282" s="130" t="s">
        <v>136</v>
      </c>
      <c r="E282" s="131" t="s">
        <v>527</v>
      </c>
      <c r="F282" s="132" t="s">
        <v>528</v>
      </c>
      <c r="G282" s="133" t="s">
        <v>167</v>
      </c>
      <c r="H282" s="134">
        <v>229.25</v>
      </c>
      <c r="I282" s="135"/>
      <c r="J282" s="135"/>
      <c r="K282" s="136">
        <f>ROUND(P282*H282,2)</f>
        <v>0</v>
      </c>
      <c r="L282" s="132" t="s">
        <v>140</v>
      </c>
      <c r="M282" s="32"/>
      <c r="N282" s="137" t="s">
        <v>20</v>
      </c>
      <c r="O282" s="138" t="s">
        <v>45</v>
      </c>
      <c r="P282" s="139">
        <f>I282+J282</f>
        <v>0</v>
      </c>
      <c r="Q282" s="139">
        <f>ROUND(I282*H282,2)</f>
        <v>0</v>
      </c>
      <c r="R282" s="139">
        <f>ROUND(J282*H282,2)</f>
        <v>0</v>
      </c>
      <c r="T282" s="140">
        <f>S282*H282</f>
        <v>0</v>
      </c>
      <c r="U282" s="140">
        <v>0.43744</v>
      </c>
      <c r="V282" s="140">
        <f>U282*H282</f>
        <v>100.28312</v>
      </c>
      <c r="W282" s="140">
        <v>0</v>
      </c>
      <c r="X282" s="141">
        <f>W282*H282</f>
        <v>0</v>
      </c>
      <c r="AR282" s="142" t="s">
        <v>141</v>
      </c>
      <c r="AT282" s="142" t="s">
        <v>136</v>
      </c>
      <c r="AU282" s="142" t="s">
        <v>86</v>
      </c>
      <c r="AY282" s="17" t="s">
        <v>134</v>
      </c>
      <c r="BE282" s="143">
        <f>IF(O282="základní",K282,0)</f>
        <v>0</v>
      </c>
      <c r="BF282" s="143">
        <f>IF(O282="snížená",K282,0)</f>
        <v>0</v>
      </c>
      <c r="BG282" s="143">
        <f>IF(O282="zákl. přenesená",K282,0)</f>
        <v>0</v>
      </c>
      <c r="BH282" s="143">
        <f>IF(O282="sníž. přenesená",K282,0)</f>
        <v>0</v>
      </c>
      <c r="BI282" s="143">
        <f>IF(O282="nulová",K282,0)</f>
        <v>0</v>
      </c>
      <c r="BJ282" s="17" t="s">
        <v>84</v>
      </c>
      <c r="BK282" s="143">
        <f>ROUND(P282*H282,2)</f>
        <v>0</v>
      </c>
      <c r="BL282" s="17" t="s">
        <v>141</v>
      </c>
      <c r="BM282" s="142" t="s">
        <v>529</v>
      </c>
    </row>
    <row r="283" spans="2:65" s="1" customFormat="1">
      <c r="B283" s="32"/>
      <c r="D283" s="144" t="s">
        <v>143</v>
      </c>
      <c r="F283" s="145" t="s">
        <v>530</v>
      </c>
      <c r="I283" s="146"/>
      <c r="J283" s="146"/>
      <c r="M283" s="32"/>
      <c r="N283" s="147"/>
      <c r="X283" s="53"/>
      <c r="AT283" s="17" t="s">
        <v>143</v>
      </c>
      <c r="AU283" s="17" t="s">
        <v>86</v>
      </c>
    </row>
    <row r="284" spans="2:65" s="1" customFormat="1">
      <c r="B284" s="32"/>
      <c r="D284" s="148" t="s">
        <v>145</v>
      </c>
      <c r="F284" s="149" t="s">
        <v>531</v>
      </c>
      <c r="I284" s="146"/>
      <c r="J284" s="146"/>
      <c r="M284" s="32"/>
      <c r="N284" s="147"/>
      <c r="X284" s="53"/>
      <c r="AT284" s="17" t="s">
        <v>145</v>
      </c>
      <c r="AU284" s="17" t="s">
        <v>86</v>
      </c>
    </row>
    <row r="285" spans="2:65" s="1" customFormat="1">
      <c r="B285" s="32"/>
      <c r="D285" s="144" t="s">
        <v>183</v>
      </c>
      <c r="F285" s="150" t="s">
        <v>511</v>
      </c>
      <c r="I285" s="146"/>
      <c r="J285" s="146"/>
      <c r="M285" s="32"/>
      <c r="N285" s="147"/>
      <c r="X285" s="53"/>
      <c r="AT285" s="17" t="s">
        <v>183</v>
      </c>
      <c r="AU285" s="17" t="s">
        <v>86</v>
      </c>
    </row>
    <row r="286" spans="2:65" s="12" customFormat="1">
      <c r="B286" s="151"/>
      <c r="D286" s="144" t="s">
        <v>191</v>
      </c>
      <c r="F286" s="153" t="s">
        <v>512</v>
      </c>
      <c r="H286" s="154">
        <v>229.25</v>
      </c>
      <c r="I286" s="155"/>
      <c r="J286" s="155"/>
      <c r="M286" s="151"/>
      <c r="N286" s="156"/>
      <c r="X286" s="157"/>
      <c r="AT286" s="152" t="s">
        <v>191</v>
      </c>
      <c r="AU286" s="152" t="s">
        <v>86</v>
      </c>
      <c r="AV286" s="12" t="s">
        <v>86</v>
      </c>
      <c r="AW286" s="12" t="s">
        <v>4</v>
      </c>
      <c r="AX286" s="12" t="s">
        <v>84</v>
      </c>
      <c r="AY286" s="152" t="s">
        <v>134</v>
      </c>
    </row>
    <row r="287" spans="2:65" s="11" customFormat="1" ht="22.9" customHeight="1">
      <c r="B287" s="117"/>
      <c r="D287" s="118" t="s">
        <v>75</v>
      </c>
      <c r="E287" s="128" t="s">
        <v>164</v>
      </c>
      <c r="F287" s="128" t="s">
        <v>532</v>
      </c>
      <c r="I287" s="120"/>
      <c r="J287" s="120"/>
      <c r="K287" s="129">
        <f>BK287</f>
        <v>0</v>
      </c>
      <c r="M287" s="117"/>
      <c r="N287" s="122"/>
      <c r="Q287" s="123">
        <f>SUM(Q288:Q310)</f>
        <v>0</v>
      </c>
      <c r="R287" s="123">
        <f>SUM(R288:R310)</f>
        <v>0</v>
      </c>
      <c r="T287" s="124">
        <f>SUM(T288:T310)</f>
        <v>0</v>
      </c>
      <c r="V287" s="124">
        <f>SUM(V288:V310)</f>
        <v>2758.58981055</v>
      </c>
      <c r="X287" s="125">
        <f>SUM(X288:X310)</f>
        <v>0</v>
      </c>
      <c r="AR287" s="118" t="s">
        <v>84</v>
      </c>
      <c r="AT287" s="126" t="s">
        <v>75</v>
      </c>
      <c r="AU287" s="126" t="s">
        <v>84</v>
      </c>
      <c r="AY287" s="118" t="s">
        <v>134</v>
      </c>
      <c r="BK287" s="127">
        <f>SUM(BK288:BK310)</f>
        <v>0</v>
      </c>
    </row>
    <row r="288" spans="2:65" s="1" customFormat="1" ht="24.2" customHeight="1">
      <c r="B288" s="32"/>
      <c r="C288" s="130" t="s">
        <v>533</v>
      </c>
      <c r="D288" s="130" t="s">
        <v>136</v>
      </c>
      <c r="E288" s="131" t="s">
        <v>534</v>
      </c>
      <c r="F288" s="132" t="s">
        <v>535</v>
      </c>
      <c r="G288" s="133" t="s">
        <v>167</v>
      </c>
      <c r="H288" s="134">
        <v>2205.1999999999998</v>
      </c>
      <c r="I288" s="135"/>
      <c r="J288" s="135"/>
      <c r="K288" s="136">
        <f>ROUND(P288*H288,2)</f>
        <v>0</v>
      </c>
      <c r="L288" s="132" t="s">
        <v>140</v>
      </c>
      <c r="M288" s="32"/>
      <c r="N288" s="137" t="s">
        <v>20</v>
      </c>
      <c r="O288" s="138" t="s">
        <v>45</v>
      </c>
      <c r="P288" s="139">
        <f>I288+J288</f>
        <v>0</v>
      </c>
      <c r="Q288" s="139">
        <f>ROUND(I288*H288,2)</f>
        <v>0</v>
      </c>
      <c r="R288" s="139">
        <f>ROUND(J288*H288,2)</f>
        <v>0</v>
      </c>
      <c r="T288" s="140">
        <f>S288*H288</f>
        <v>0</v>
      </c>
      <c r="U288" s="140">
        <v>0</v>
      </c>
      <c r="V288" s="140">
        <f>U288*H288</f>
        <v>0</v>
      </c>
      <c r="W288" s="140">
        <v>0</v>
      </c>
      <c r="X288" s="141">
        <f>W288*H288</f>
        <v>0</v>
      </c>
      <c r="AR288" s="142" t="s">
        <v>141</v>
      </c>
      <c r="AT288" s="142" t="s">
        <v>136</v>
      </c>
      <c r="AU288" s="142" t="s">
        <v>86</v>
      </c>
      <c r="AY288" s="17" t="s">
        <v>134</v>
      </c>
      <c r="BE288" s="143">
        <f>IF(O288="základní",K288,0)</f>
        <v>0</v>
      </c>
      <c r="BF288" s="143">
        <f>IF(O288="snížená",K288,0)</f>
        <v>0</v>
      </c>
      <c r="BG288" s="143">
        <f>IF(O288="zákl. přenesená",K288,0)</f>
        <v>0</v>
      </c>
      <c r="BH288" s="143">
        <f>IF(O288="sníž. přenesená",K288,0)</f>
        <v>0</v>
      </c>
      <c r="BI288" s="143">
        <f>IF(O288="nulová",K288,0)</f>
        <v>0</v>
      </c>
      <c r="BJ288" s="17" t="s">
        <v>84</v>
      </c>
      <c r="BK288" s="143">
        <f>ROUND(P288*H288,2)</f>
        <v>0</v>
      </c>
      <c r="BL288" s="17" t="s">
        <v>141</v>
      </c>
      <c r="BM288" s="142" t="s">
        <v>536</v>
      </c>
    </row>
    <row r="289" spans="2:65" s="1" customFormat="1">
      <c r="B289" s="32"/>
      <c r="D289" s="144" t="s">
        <v>143</v>
      </c>
      <c r="F289" s="145" t="s">
        <v>537</v>
      </c>
      <c r="I289" s="146"/>
      <c r="J289" s="146"/>
      <c r="M289" s="32"/>
      <c r="N289" s="147"/>
      <c r="X289" s="53"/>
      <c r="AT289" s="17" t="s">
        <v>143</v>
      </c>
      <c r="AU289" s="17" t="s">
        <v>86</v>
      </c>
    </row>
    <row r="290" spans="2:65" s="1" customFormat="1">
      <c r="B290" s="32"/>
      <c r="D290" s="148" t="s">
        <v>145</v>
      </c>
      <c r="F290" s="149" t="s">
        <v>538</v>
      </c>
      <c r="I290" s="146"/>
      <c r="J290" s="146"/>
      <c r="M290" s="32"/>
      <c r="N290" s="147"/>
      <c r="X290" s="53"/>
      <c r="AT290" s="17" t="s">
        <v>145</v>
      </c>
      <c r="AU290" s="17" t="s">
        <v>86</v>
      </c>
    </row>
    <row r="291" spans="2:65" s="1" customFormat="1">
      <c r="B291" s="32"/>
      <c r="D291" s="144" t="s">
        <v>183</v>
      </c>
      <c r="F291" s="150" t="s">
        <v>539</v>
      </c>
      <c r="I291" s="146"/>
      <c r="J291" s="146"/>
      <c r="M291" s="32"/>
      <c r="N291" s="147"/>
      <c r="X291" s="53"/>
      <c r="AT291" s="17" t="s">
        <v>183</v>
      </c>
      <c r="AU291" s="17" t="s">
        <v>86</v>
      </c>
    </row>
    <row r="292" spans="2:65" s="1" customFormat="1" ht="24.2" customHeight="1">
      <c r="B292" s="32"/>
      <c r="C292" s="174" t="s">
        <v>540</v>
      </c>
      <c r="D292" s="174" t="s">
        <v>436</v>
      </c>
      <c r="E292" s="175" t="s">
        <v>541</v>
      </c>
      <c r="F292" s="176" t="s">
        <v>542</v>
      </c>
      <c r="G292" s="177" t="s">
        <v>225</v>
      </c>
      <c r="H292" s="178">
        <v>992.34</v>
      </c>
      <c r="I292" s="179"/>
      <c r="J292" s="180"/>
      <c r="K292" s="181">
        <f>ROUND(P292*H292,2)</f>
        <v>0</v>
      </c>
      <c r="L292" s="176" t="s">
        <v>140</v>
      </c>
      <c r="M292" s="182"/>
      <c r="N292" s="183" t="s">
        <v>20</v>
      </c>
      <c r="O292" s="138" t="s">
        <v>45</v>
      </c>
      <c r="P292" s="139">
        <f>I292+J292</f>
        <v>0</v>
      </c>
      <c r="Q292" s="139">
        <f>ROUND(I292*H292,2)</f>
        <v>0</v>
      </c>
      <c r="R292" s="139">
        <f>ROUND(J292*H292,2)</f>
        <v>0</v>
      </c>
      <c r="T292" s="140">
        <f>S292*H292</f>
        <v>0</v>
      </c>
      <c r="U292" s="140">
        <v>1</v>
      </c>
      <c r="V292" s="140">
        <f>U292*H292</f>
        <v>992.34</v>
      </c>
      <c r="W292" s="140">
        <v>0</v>
      </c>
      <c r="X292" s="141">
        <f>W292*H292</f>
        <v>0</v>
      </c>
      <c r="AR292" s="142" t="s">
        <v>185</v>
      </c>
      <c r="AT292" s="142" t="s">
        <v>436</v>
      </c>
      <c r="AU292" s="142" t="s">
        <v>86</v>
      </c>
      <c r="AY292" s="17" t="s">
        <v>134</v>
      </c>
      <c r="BE292" s="143">
        <f>IF(O292="základní",K292,0)</f>
        <v>0</v>
      </c>
      <c r="BF292" s="143">
        <f>IF(O292="snížená",K292,0)</f>
        <v>0</v>
      </c>
      <c r="BG292" s="143">
        <f>IF(O292="zákl. přenesená",K292,0)</f>
        <v>0</v>
      </c>
      <c r="BH292" s="143">
        <f>IF(O292="sníž. přenesená",K292,0)</f>
        <v>0</v>
      </c>
      <c r="BI292" s="143">
        <f>IF(O292="nulová",K292,0)</f>
        <v>0</v>
      </c>
      <c r="BJ292" s="17" t="s">
        <v>84</v>
      </c>
      <c r="BK292" s="143">
        <f>ROUND(P292*H292,2)</f>
        <v>0</v>
      </c>
      <c r="BL292" s="17" t="s">
        <v>141</v>
      </c>
      <c r="BM292" s="142" t="s">
        <v>543</v>
      </c>
    </row>
    <row r="293" spans="2:65" s="1" customFormat="1">
      <c r="B293" s="32"/>
      <c r="D293" s="144" t="s">
        <v>143</v>
      </c>
      <c r="F293" s="145" t="s">
        <v>542</v>
      </c>
      <c r="I293" s="146"/>
      <c r="J293" s="146"/>
      <c r="M293" s="32"/>
      <c r="N293" s="147"/>
      <c r="X293" s="53"/>
      <c r="AT293" s="17" t="s">
        <v>143</v>
      </c>
      <c r="AU293" s="17" t="s">
        <v>86</v>
      </c>
    </row>
    <row r="294" spans="2:65" s="12" customFormat="1">
      <c r="B294" s="151"/>
      <c r="D294" s="144" t="s">
        <v>191</v>
      </c>
      <c r="E294" s="152" t="s">
        <v>20</v>
      </c>
      <c r="F294" s="153" t="s">
        <v>544</v>
      </c>
      <c r="H294" s="154">
        <v>992.34</v>
      </c>
      <c r="I294" s="155"/>
      <c r="J294" s="155"/>
      <c r="M294" s="151"/>
      <c r="N294" s="156"/>
      <c r="X294" s="157"/>
      <c r="AT294" s="152" t="s">
        <v>191</v>
      </c>
      <c r="AU294" s="152" t="s">
        <v>86</v>
      </c>
      <c r="AV294" s="12" t="s">
        <v>86</v>
      </c>
      <c r="AW294" s="12" t="s">
        <v>5</v>
      </c>
      <c r="AX294" s="12" t="s">
        <v>84</v>
      </c>
      <c r="AY294" s="152" t="s">
        <v>134</v>
      </c>
    </row>
    <row r="295" spans="2:65" s="1" customFormat="1" ht="24.2" customHeight="1">
      <c r="B295" s="32"/>
      <c r="C295" s="130" t="s">
        <v>545</v>
      </c>
      <c r="D295" s="130" t="s">
        <v>136</v>
      </c>
      <c r="E295" s="131" t="s">
        <v>546</v>
      </c>
      <c r="F295" s="132" t="s">
        <v>547</v>
      </c>
      <c r="G295" s="133" t="s">
        <v>167</v>
      </c>
      <c r="H295" s="134">
        <v>2205.1999999999998</v>
      </c>
      <c r="I295" s="135"/>
      <c r="J295" s="135"/>
      <c r="K295" s="136">
        <f>ROUND(P295*H295,2)</f>
        <v>0</v>
      </c>
      <c r="L295" s="132" t="s">
        <v>140</v>
      </c>
      <c r="M295" s="32"/>
      <c r="N295" s="137" t="s">
        <v>20</v>
      </c>
      <c r="O295" s="138" t="s">
        <v>45</v>
      </c>
      <c r="P295" s="139">
        <f>I295+J295</f>
        <v>0</v>
      </c>
      <c r="Q295" s="139">
        <f>ROUND(I295*H295,2)</f>
        <v>0</v>
      </c>
      <c r="R295" s="139">
        <f>ROUND(J295*H295,2)</f>
        <v>0</v>
      </c>
      <c r="T295" s="140">
        <f>S295*H295</f>
        <v>0</v>
      </c>
      <c r="U295" s="140">
        <v>0.48574000000000001</v>
      </c>
      <c r="V295" s="140">
        <f>U295*H295</f>
        <v>1071.1538479999999</v>
      </c>
      <c r="W295" s="140">
        <v>0</v>
      </c>
      <c r="X295" s="141">
        <f>W295*H295</f>
        <v>0</v>
      </c>
      <c r="AR295" s="142" t="s">
        <v>141</v>
      </c>
      <c r="AT295" s="142" t="s">
        <v>136</v>
      </c>
      <c r="AU295" s="142" t="s">
        <v>86</v>
      </c>
      <c r="AY295" s="17" t="s">
        <v>134</v>
      </c>
      <c r="BE295" s="143">
        <f>IF(O295="základní",K295,0)</f>
        <v>0</v>
      </c>
      <c r="BF295" s="143">
        <f>IF(O295="snížená",K295,0)</f>
        <v>0</v>
      </c>
      <c r="BG295" s="143">
        <f>IF(O295="zákl. přenesená",K295,0)</f>
        <v>0</v>
      </c>
      <c r="BH295" s="143">
        <f>IF(O295="sníž. přenesená",K295,0)</f>
        <v>0</v>
      </c>
      <c r="BI295" s="143">
        <f>IF(O295="nulová",K295,0)</f>
        <v>0</v>
      </c>
      <c r="BJ295" s="17" t="s">
        <v>84</v>
      </c>
      <c r="BK295" s="143">
        <f>ROUND(P295*H295,2)</f>
        <v>0</v>
      </c>
      <c r="BL295" s="17" t="s">
        <v>141</v>
      </c>
      <c r="BM295" s="142" t="s">
        <v>548</v>
      </c>
    </row>
    <row r="296" spans="2:65" s="1" customFormat="1">
      <c r="B296" s="32"/>
      <c r="D296" s="144" t="s">
        <v>143</v>
      </c>
      <c r="F296" s="145" t="s">
        <v>549</v>
      </c>
      <c r="I296" s="146"/>
      <c r="J296" s="146"/>
      <c r="M296" s="32"/>
      <c r="N296" s="147"/>
      <c r="X296" s="53"/>
      <c r="AT296" s="17" t="s">
        <v>143</v>
      </c>
      <c r="AU296" s="17" t="s">
        <v>86</v>
      </c>
    </row>
    <row r="297" spans="2:65" s="1" customFormat="1">
      <c r="B297" s="32"/>
      <c r="D297" s="148" t="s">
        <v>145</v>
      </c>
      <c r="F297" s="149" t="s">
        <v>550</v>
      </c>
      <c r="I297" s="146"/>
      <c r="J297" s="146"/>
      <c r="M297" s="32"/>
      <c r="N297" s="147"/>
      <c r="X297" s="53"/>
      <c r="AT297" s="17" t="s">
        <v>145</v>
      </c>
      <c r="AU297" s="17" t="s">
        <v>86</v>
      </c>
    </row>
    <row r="298" spans="2:65" s="1" customFormat="1" ht="24.2" customHeight="1">
      <c r="B298" s="32"/>
      <c r="C298" s="130" t="s">
        <v>551</v>
      </c>
      <c r="D298" s="130" t="s">
        <v>136</v>
      </c>
      <c r="E298" s="131" t="s">
        <v>552</v>
      </c>
      <c r="F298" s="132" t="s">
        <v>553</v>
      </c>
      <c r="G298" s="133" t="s">
        <v>167</v>
      </c>
      <c r="H298" s="134">
        <v>2442.9450000000002</v>
      </c>
      <c r="I298" s="135"/>
      <c r="J298" s="135"/>
      <c r="K298" s="136">
        <f>ROUND(P298*H298,2)</f>
        <v>0</v>
      </c>
      <c r="L298" s="132" t="s">
        <v>140</v>
      </c>
      <c r="M298" s="32"/>
      <c r="N298" s="137" t="s">
        <v>20</v>
      </c>
      <c r="O298" s="138" t="s">
        <v>45</v>
      </c>
      <c r="P298" s="139">
        <f>I298+J298</f>
        <v>0</v>
      </c>
      <c r="Q298" s="139">
        <f>ROUND(I298*H298,2)</f>
        <v>0</v>
      </c>
      <c r="R298" s="139">
        <f>ROUND(J298*H298,2)</f>
        <v>0</v>
      </c>
      <c r="T298" s="140">
        <f>S298*H298</f>
        <v>0</v>
      </c>
      <c r="U298" s="140">
        <v>0.24</v>
      </c>
      <c r="V298" s="140">
        <f>U298*H298</f>
        <v>586.30680000000007</v>
      </c>
      <c r="W298" s="140">
        <v>0</v>
      </c>
      <c r="X298" s="141">
        <f>W298*H298</f>
        <v>0</v>
      </c>
      <c r="AR298" s="142" t="s">
        <v>141</v>
      </c>
      <c r="AT298" s="142" t="s">
        <v>136</v>
      </c>
      <c r="AU298" s="142" t="s">
        <v>86</v>
      </c>
      <c r="AY298" s="17" t="s">
        <v>134</v>
      </c>
      <c r="BE298" s="143">
        <f>IF(O298="základní",K298,0)</f>
        <v>0</v>
      </c>
      <c r="BF298" s="143">
        <f>IF(O298="snížená",K298,0)</f>
        <v>0</v>
      </c>
      <c r="BG298" s="143">
        <f>IF(O298="zákl. přenesená",K298,0)</f>
        <v>0</v>
      </c>
      <c r="BH298" s="143">
        <f>IF(O298="sníž. přenesená",K298,0)</f>
        <v>0</v>
      </c>
      <c r="BI298" s="143">
        <f>IF(O298="nulová",K298,0)</f>
        <v>0</v>
      </c>
      <c r="BJ298" s="17" t="s">
        <v>84</v>
      </c>
      <c r="BK298" s="143">
        <f>ROUND(P298*H298,2)</f>
        <v>0</v>
      </c>
      <c r="BL298" s="17" t="s">
        <v>141</v>
      </c>
      <c r="BM298" s="142" t="s">
        <v>554</v>
      </c>
    </row>
    <row r="299" spans="2:65" s="1" customFormat="1">
      <c r="B299" s="32"/>
      <c r="D299" s="144" t="s">
        <v>143</v>
      </c>
      <c r="F299" s="145" t="s">
        <v>555</v>
      </c>
      <c r="I299" s="146"/>
      <c r="J299" s="146"/>
      <c r="M299" s="32"/>
      <c r="N299" s="147"/>
      <c r="X299" s="53"/>
      <c r="AT299" s="17" t="s">
        <v>143</v>
      </c>
      <c r="AU299" s="17" t="s">
        <v>86</v>
      </c>
    </row>
    <row r="300" spans="2:65" s="1" customFormat="1">
      <c r="B300" s="32"/>
      <c r="D300" s="148" t="s">
        <v>145</v>
      </c>
      <c r="F300" s="149" t="s">
        <v>556</v>
      </c>
      <c r="I300" s="146"/>
      <c r="J300" s="146"/>
      <c r="M300" s="32"/>
      <c r="N300" s="147"/>
      <c r="X300" s="53"/>
      <c r="AT300" s="17" t="s">
        <v>145</v>
      </c>
      <c r="AU300" s="17" t="s">
        <v>86</v>
      </c>
    </row>
    <row r="301" spans="2:65" s="12" customFormat="1">
      <c r="B301" s="151"/>
      <c r="D301" s="144" t="s">
        <v>191</v>
      </c>
      <c r="F301" s="153" t="s">
        <v>557</v>
      </c>
      <c r="H301" s="154">
        <v>2442.9450000000002</v>
      </c>
      <c r="I301" s="155"/>
      <c r="J301" s="155"/>
      <c r="M301" s="151"/>
      <c r="N301" s="156"/>
      <c r="X301" s="157"/>
      <c r="AT301" s="152" t="s">
        <v>191</v>
      </c>
      <c r="AU301" s="152" t="s">
        <v>86</v>
      </c>
      <c r="AV301" s="12" t="s">
        <v>86</v>
      </c>
      <c r="AW301" s="12" t="s">
        <v>4</v>
      </c>
      <c r="AX301" s="12" t="s">
        <v>84</v>
      </c>
      <c r="AY301" s="152" t="s">
        <v>134</v>
      </c>
    </row>
    <row r="302" spans="2:65" s="1" customFormat="1" ht="24.2" customHeight="1">
      <c r="B302" s="32"/>
      <c r="C302" s="130" t="s">
        <v>558</v>
      </c>
      <c r="D302" s="130" t="s">
        <v>136</v>
      </c>
      <c r="E302" s="131" t="s">
        <v>559</v>
      </c>
      <c r="F302" s="132" t="s">
        <v>560</v>
      </c>
      <c r="G302" s="133" t="s">
        <v>167</v>
      </c>
      <c r="H302" s="134">
        <v>814.31500000000005</v>
      </c>
      <c r="I302" s="135"/>
      <c r="J302" s="135"/>
      <c r="K302" s="136">
        <f>ROUND(P302*H302,2)</f>
        <v>0</v>
      </c>
      <c r="L302" s="132" t="s">
        <v>140</v>
      </c>
      <c r="M302" s="32"/>
      <c r="N302" s="137" t="s">
        <v>20</v>
      </c>
      <c r="O302" s="138" t="s">
        <v>45</v>
      </c>
      <c r="P302" s="139">
        <f>I302+J302</f>
        <v>0</v>
      </c>
      <c r="Q302" s="139">
        <f>ROUND(I302*H302,2)</f>
        <v>0</v>
      </c>
      <c r="R302" s="139">
        <f>ROUND(J302*H302,2)</f>
        <v>0</v>
      </c>
      <c r="T302" s="140">
        <f>S302*H302</f>
        <v>0</v>
      </c>
      <c r="U302" s="140">
        <v>3.1E-4</v>
      </c>
      <c r="V302" s="140">
        <f>U302*H302</f>
        <v>0.25243765000000001</v>
      </c>
      <c r="W302" s="140">
        <v>0</v>
      </c>
      <c r="X302" s="141">
        <f>W302*H302</f>
        <v>0</v>
      </c>
      <c r="AR302" s="142" t="s">
        <v>141</v>
      </c>
      <c r="AT302" s="142" t="s">
        <v>136</v>
      </c>
      <c r="AU302" s="142" t="s">
        <v>86</v>
      </c>
      <c r="AY302" s="17" t="s">
        <v>134</v>
      </c>
      <c r="BE302" s="143">
        <f>IF(O302="základní",K302,0)</f>
        <v>0</v>
      </c>
      <c r="BF302" s="143">
        <f>IF(O302="snížená",K302,0)</f>
        <v>0</v>
      </c>
      <c r="BG302" s="143">
        <f>IF(O302="zákl. přenesená",K302,0)</f>
        <v>0</v>
      </c>
      <c r="BH302" s="143">
        <f>IF(O302="sníž. přenesená",K302,0)</f>
        <v>0</v>
      </c>
      <c r="BI302" s="143">
        <f>IF(O302="nulová",K302,0)</f>
        <v>0</v>
      </c>
      <c r="BJ302" s="17" t="s">
        <v>84</v>
      </c>
      <c r="BK302" s="143">
        <f>ROUND(P302*H302,2)</f>
        <v>0</v>
      </c>
      <c r="BL302" s="17" t="s">
        <v>141</v>
      </c>
      <c r="BM302" s="142" t="s">
        <v>561</v>
      </c>
    </row>
    <row r="303" spans="2:65" s="1" customFormat="1">
      <c r="B303" s="32"/>
      <c r="D303" s="144" t="s">
        <v>143</v>
      </c>
      <c r="F303" s="145" t="s">
        <v>562</v>
      </c>
      <c r="I303" s="146"/>
      <c r="J303" s="146"/>
      <c r="M303" s="32"/>
      <c r="N303" s="147"/>
      <c r="X303" s="53"/>
      <c r="AT303" s="17" t="s">
        <v>143</v>
      </c>
      <c r="AU303" s="17" t="s">
        <v>86</v>
      </c>
    </row>
    <row r="304" spans="2:65" s="1" customFormat="1">
      <c r="B304" s="32"/>
      <c r="D304" s="148" t="s">
        <v>145</v>
      </c>
      <c r="F304" s="149" t="s">
        <v>563</v>
      </c>
      <c r="I304" s="146"/>
      <c r="J304" s="146"/>
      <c r="M304" s="32"/>
      <c r="N304" s="147"/>
      <c r="X304" s="53"/>
      <c r="AT304" s="17" t="s">
        <v>145</v>
      </c>
      <c r="AU304" s="17" t="s">
        <v>86</v>
      </c>
    </row>
    <row r="305" spans="2:65" s="1" customFormat="1">
      <c r="B305" s="32"/>
      <c r="C305" s="130" t="s">
        <v>564</v>
      </c>
      <c r="D305" s="130" t="s">
        <v>136</v>
      </c>
      <c r="E305" s="131" t="s">
        <v>565</v>
      </c>
      <c r="F305" s="132" t="s">
        <v>566</v>
      </c>
      <c r="G305" s="133" t="s">
        <v>167</v>
      </c>
      <c r="H305" s="134">
        <v>814.31500000000005</v>
      </c>
      <c r="I305" s="135"/>
      <c r="J305" s="135"/>
      <c r="K305" s="136">
        <f>ROUND(P305*H305,2)</f>
        <v>0</v>
      </c>
      <c r="L305" s="132" t="s">
        <v>140</v>
      </c>
      <c r="M305" s="32"/>
      <c r="N305" s="137" t="s">
        <v>20</v>
      </c>
      <c r="O305" s="138" t="s">
        <v>45</v>
      </c>
      <c r="P305" s="139">
        <f>I305+J305</f>
        <v>0</v>
      </c>
      <c r="Q305" s="139">
        <f>ROUND(I305*H305,2)</f>
        <v>0</v>
      </c>
      <c r="R305" s="139">
        <f>ROUND(J305*H305,2)</f>
        <v>0</v>
      </c>
      <c r="T305" s="140">
        <f>S305*H305</f>
        <v>0</v>
      </c>
      <c r="U305" s="140">
        <v>0.12966</v>
      </c>
      <c r="V305" s="140">
        <f>U305*H305</f>
        <v>105.5840829</v>
      </c>
      <c r="W305" s="140">
        <v>0</v>
      </c>
      <c r="X305" s="141">
        <f>W305*H305</f>
        <v>0</v>
      </c>
      <c r="AR305" s="142" t="s">
        <v>141</v>
      </c>
      <c r="AT305" s="142" t="s">
        <v>136</v>
      </c>
      <c r="AU305" s="142" t="s">
        <v>86</v>
      </c>
      <c r="AY305" s="17" t="s">
        <v>134</v>
      </c>
      <c r="BE305" s="143">
        <f>IF(O305="základní",K305,0)</f>
        <v>0</v>
      </c>
      <c r="BF305" s="143">
        <f>IF(O305="snížená",K305,0)</f>
        <v>0</v>
      </c>
      <c r="BG305" s="143">
        <f>IF(O305="zákl. přenesená",K305,0)</f>
        <v>0</v>
      </c>
      <c r="BH305" s="143">
        <f>IF(O305="sníž. přenesená",K305,0)</f>
        <v>0</v>
      </c>
      <c r="BI305" s="143">
        <f>IF(O305="nulová",K305,0)</f>
        <v>0</v>
      </c>
      <c r="BJ305" s="17" t="s">
        <v>84</v>
      </c>
      <c r="BK305" s="143">
        <f>ROUND(P305*H305,2)</f>
        <v>0</v>
      </c>
      <c r="BL305" s="17" t="s">
        <v>141</v>
      </c>
      <c r="BM305" s="142" t="s">
        <v>567</v>
      </c>
    </row>
    <row r="306" spans="2:65" s="1" customFormat="1">
      <c r="B306" s="32"/>
      <c r="D306" s="144" t="s">
        <v>143</v>
      </c>
      <c r="F306" s="145" t="s">
        <v>568</v>
      </c>
      <c r="I306" s="146"/>
      <c r="J306" s="146"/>
      <c r="M306" s="32"/>
      <c r="N306" s="147"/>
      <c r="X306" s="53"/>
      <c r="AT306" s="17" t="s">
        <v>143</v>
      </c>
      <c r="AU306" s="17" t="s">
        <v>86</v>
      </c>
    </row>
    <row r="307" spans="2:65" s="1" customFormat="1">
      <c r="B307" s="32"/>
      <c r="D307" s="148" t="s">
        <v>145</v>
      </c>
      <c r="F307" s="149" t="s">
        <v>569</v>
      </c>
      <c r="I307" s="146"/>
      <c r="J307" s="146"/>
      <c r="M307" s="32"/>
      <c r="N307" s="147"/>
      <c r="X307" s="53"/>
      <c r="AT307" s="17" t="s">
        <v>145</v>
      </c>
      <c r="AU307" s="17" t="s">
        <v>86</v>
      </c>
    </row>
    <row r="308" spans="2:65" s="1" customFormat="1" ht="24.2" customHeight="1">
      <c r="B308" s="32"/>
      <c r="C308" s="130" t="s">
        <v>570</v>
      </c>
      <c r="D308" s="130" t="s">
        <v>136</v>
      </c>
      <c r="E308" s="131" t="s">
        <v>571</v>
      </c>
      <c r="F308" s="132" t="s">
        <v>572</v>
      </c>
      <c r="G308" s="133" t="s">
        <v>494</v>
      </c>
      <c r="H308" s="134">
        <v>26.95</v>
      </c>
      <c r="I308" s="135"/>
      <c r="J308" s="135"/>
      <c r="K308" s="136">
        <f>ROUND(P308*H308,2)</f>
        <v>0</v>
      </c>
      <c r="L308" s="132" t="s">
        <v>140</v>
      </c>
      <c r="M308" s="32"/>
      <c r="N308" s="137" t="s">
        <v>20</v>
      </c>
      <c r="O308" s="138" t="s">
        <v>45</v>
      </c>
      <c r="P308" s="139">
        <f>I308+J308</f>
        <v>0</v>
      </c>
      <c r="Q308" s="139">
        <f>ROUND(I308*H308,2)</f>
        <v>0</v>
      </c>
      <c r="R308" s="139">
        <f>ROUND(J308*H308,2)</f>
        <v>0</v>
      </c>
      <c r="T308" s="140">
        <f>S308*H308</f>
        <v>0</v>
      </c>
      <c r="U308" s="140">
        <v>0.10956</v>
      </c>
      <c r="V308" s="140">
        <f>U308*H308</f>
        <v>2.952642</v>
      </c>
      <c r="W308" s="140">
        <v>0</v>
      </c>
      <c r="X308" s="141">
        <f>W308*H308</f>
        <v>0</v>
      </c>
      <c r="AR308" s="142" t="s">
        <v>141</v>
      </c>
      <c r="AT308" s="142" t="s">
        <v>136</v>
      </c>
      <c r="AU308" s="142" t="s">
        <v>86</v>
      </c>
      <c r="AY308" s="17" t="s">
        <v>134</v>
      </c>
      <c r="BE308" s="143">
        <f>IF(O308="základní",K308,0)</f>
        <v>0</v>
      </c>
      <c r="BF308" s="143">
        <f>IF(O308="snížená",K308,0)</f>
        <v>0</v>
      </c>
      <c r="BG308" s="143">
        <f>IF(O308="zákl. přenesená",K308,0)</f>
        <v>0</v>
      </c>
      <c r="BH308" s="143">
        <f>IF(O308="sníž. přenesená",K308,0)</f>
        <v>0</v>
      </c>
      <c r="BI308" s="143">
        <f>IF(O308="nulová",K308,0)</f>
        <v>0</v>
      </c>
      <c r="BJ308" s="17" t="s">
        <v>84</v>
      </c>
      <c r="BK308" s="143">
        <f>ROUND(P308*H308,2)</f>
        <v>0</v>
      </c>
      <c r="BL308" s="17" t="s">
        <v>141</v>
      </c>
      <c r="BM308" s="142" t="s">
        <v>573</v>
      </c>
    </row>
    <row r="309" spans="2:65" s="1" customFormat="1">
      <c r="B309" s="32"/>
      <c r="D309" s="144" t="s">
        <v>143</v>
      </c>
      <c r="F309" s="145" t="s">
        <v>574</v>
      </c>
      <c r="I309" s="146"/>
      <c r="J309" s="146"/>
      <c r="M309" s="32"/>
      <c r="N309" s="147"/>
      <c r="X309" s="53"/>
      <c r="AT309" s="17" t="s">
        <v>143</v>
      </c>
      <c r="AU309" s="17" t="s">
        <v>86</v>
      </c>
    </row>
    <row r="310" spans="2:65" s="1" customFormat="1">
      <c r="B310" s="32"/>
      <c r="D310" s="148" t="s">
        <v>145</v>
      </c>
      <c r="F310" s="149" t="s">
        <v>575</v>
      </c>
      <c r="I310" s="146"/>
      <c r="J310" s="146"/>
      <c r="M310" s="32"/>
      <c r="N310" s="147"/>
      <c r="X310" s="53"/>
      <c r="AT310" s="17" t="s">
        <v>145</v>
      </c>
      <c r="AU310" s="17" t="s">
        <v>86</v>
      </c>
    </row>
    <row r="311" spans="2:65" s="11" customFormat="1" ht="22.9" customHeight="1">
      <c r="B311" s="117"/>
      <c r="D311" s="118" t="s">
        <v>75</v>
      </c>
      <c r="E311" s="128" t="s">
        <v>193</v>
      </c>
      <c r="F311" s="128" t="s">
        <v>576</v>
      </c>
      <c r="I311" s="120"/>
      <c r="J311" s="120"/>
      <c r="K311" s="129">
        <f>BK311</f>
        <v>0</v>
      </c>
      <c r="M311" s="117"/>
      <c r="N311" s="122"/>
      <c r="Q311" s="123">
        <f>SUM(Q312:Q328)</f>
        <v>0</v>
      </c>
      <c r="R311" s="123">
        <f>SUM(R312:R328)</f>
        <v>0</v>
      </c>
      <c r="T311" s="124">
        <f>SUM(T312:T328)</f>
        <v>0</v>
      </c>
      <c r="V311" s="124">
        <f>SUM(V312:V328)</f>
        <v>12.007218000000002</v>
      </c>
      <c r="X311" s="125">
        <f>SUM(X312:X328)</f>
        <v>0</v>
      </c>
      <c r="AR311" s="118" t="s">
        <v>84</v>
      </c>
      <c r="AT311" s="126" t="s">
        <v>75</v>
      </c>
      <c r="AU311" s="126" t="s">
        <v>84</v>
      </c>
      <c r="AY311" s="118" t="s">
        <v>134</v>
      </c>
      <c r="BK311" s="127">
        <f>SUM(BK312:BK328)</f>
        <v>0</v>
      </c>
    </row>
    <row r="312" spans="2:65" s="1" customFormat="1" ht="24.2" customHeight="1">
      <c r="B312" s="32"/>
      <c r="C312" s="130" t="s">
        <v>577</v>
      </c>
      <c r="D312" s="130" t="s">
        <v>136</v>
      </c>
      <c r="E312" s="131" t="s">
        <v>578</v>
      </c>
      <c r="F312" s="132" t="s">
        <v>579</v>
      </c>
      <c r="G312" s="133" t="s">
        <v>139</v>
      </c>
      <c r="H312" s="134">
        <v>2</v>
      </c>
      <c r="I312" s="135"/>
      <c r="J312" s="135"/>
      <c r="K312" s="136">
        <f>ROUND(P312*H312,2)</f>
        <v>0</v>
      </c>
      <c r="L312" s="132" t="s">
        <v>140</v>
      </c>
      <c r="M312" s="32"/>
      <c r="N312" s="137" t="s">
        <v>20</v>
      </c>
      <c r="O312" s="138" t="s">
        <v>45</v>
      </c>
      <c r="P312" s="139">
        <f>I312+J312</f>
        <v>0</v>
      </c>
      <c r="Q312" s="139">
        <f>ROUND(I312*H312,2)</f>
        <v>0</v>
      </c>
      <c r="R312" s="139">
        <f>ROUND(J312*H312,2)</f>
        <v>0</v>
      </c>
      <c r="T312" s="140">
        <f>S312*H312</f>
        <v>0</v>
      </c>
      <c r="U312" s="140">
        <v>0</v>
      </c>
      <c r="V312" s="140">
        <f>U312*H312</f>
        <v>0</v>
      </c>
      <c r="W312" s="140">
        <v>0</v>
      </c>
      <c r="X312" s="141">
        <f>W312*H312</f>
        <v>0</v>
      </c>
      <c r="AR312" s="142" t="s">
        <v>141</v>
      </c>
      <c r="AT312" s="142" t="s">
        <v>136</v>
      </c>
      <c r="AU312" s="142" t="s">
        <v>86</v>
      </c>
      <c r="AY312" s="17" t="s">
        <v>134</v>
      </c>
      <c r="BE312" s="143">
        <f>IF(O312="základní",K312,0)</f>
        <v>0</v>
      </c>
      <c r="BF312" s="143">
        <f>IF(O312="snížená",K312,0)</f>
        <v>0</v>
      </c>
      <c r="BG312" s="143">
        <f>IF(O312="zákl. přenesená",K312,0)</f>
        <v>0</v>
      </c>
      <c r="BH312" s="143">
        <f>IF(O312="sníž. přenesená",K312,0)</f>
        <v>0</v>
      </c>
      <c r="BI312" s="143">
        <f>IF(O312="nulová",K312,0)</f>
        <v>0</v>
      </c>
      <c r="BJ312" s="17" t="s">
        <v>84</v>
      </c>
      <c r="BK312" s="143">
        <f>ROUND(P312*H312,2)</f>
        <v>0</v>
      </c>
      <c r="BL312" s="17" t="s">
        <v>141</v>
      </c>
      <c r="BM312" s="142" t="s">
        <v>580</v>
      </c>
    </row>
    <row r="313" spans="2:65" s="1" customFormat="1">
      <c r="B313" s="32"/>
      <c r="D313" s="144" t="s">
        <v>143</v>
      </c>
      <c r="F313" s="145" t="s">
        <v>581</v>
      </c>
      <c r="I313" s="146"/>
      <c r="J313" s="146"/>
      <c r="M313" s="32"/>
      <c r="N313" s="147"/>
      <c r="X313" s="53"/>
      <c r="AT313" s="17" t="s">
        <v>143</v>
      </c>
      <c r="AU313" s="17" t="s">
        <v>86</v>
      </c>
    </row>
    <row r="314" spans="2:65" s="1" customFormat="1">
      <c r="B314" s="32"/>
      <c r="D314" s="148" t="s">
        <v>145</v>
      </c>
      <c r="F314" s="149" t="s">
        <v>582</v>
      </c>
      <c r="I314" s="146"/>
      <c r="J314" s="146"/>
      <c r="M314" s="32"/>
      <c r="N314" s="147"/>
      <c r="X314" s="53"/>
      <c r="AT314" s="17" t="s">
        <v>145</v>
      </c>
      <c r="AU314" s="17" t="s">
        <v>86</v>
      </c>
    </row>
    <row r="315" spans="2:65" s="1" customFormat="1" ht="24.2" customHeight="1">
      <c r="B315" s="32"/>
      <c r="C315" s="174" t="s">
        <v>583</v>
      </c>
      <c r="D315" s="174" t="s">
        <v>436</v>
      </c>
      <c r="E315" s="175" t="s">
        <v>584</v>
      </c>
      <c r="F315" s="176" t="s">
        <v>585</v>
      </c>
      <c r="G315" s="177" t="s">
        <v>139</v>
      </c>
      <c r="H315" s="178">
        <v>2</v>
      </c>
      <c r="I315" s="179"/>
      <c r="J315" s="180"/>
      <c r="K315" s="181">
        <f>ROUND(P315*H315,2)</f>
        <v>0</v>
      </c>
      <c r="L315" s="176" t="s">
        <v>140</v>
      </c>
      <c r="M315" s="182"/>
      <c r="N315" s="183" t="s">
        <v>20</v>
      </c>
      <c r="O315" s="138" t="s">
        <v>45</v>
      </c>
      <c r="P315" s="139">
        <f>I315+J315</f>
        <v>0</v>
      </c>
      <c r="Q315" s="139">
        <f>ROUND(I315*H315,2)</f>
        <v>0</v>
      </c>
      <c r="R315" s="139">
        <f>ROUND(J315*H315,2)</f>
        <v>0</v>
      </c>
      <c r="T315" s="140">
        <f>S315*H315</f>
        <v>0</v>
      </c>
      <c r="U315" s="140">
        <v>2.0999999999999999E-3</v>
      </c>
      <c r="V315" s="140">
        <f>U315*H315</f>
        <v>4.1999999999999997E-3</v>
      </c>
      <c r="W315" s="140">
        <v>0</v>
      </c>
      <c r="X315" s="141">
        <f>W315*H315</f>
        <v>0</v>
      </c>
      <c r="AR315" s="142" t="s">
        <v>185</v>
      </c>
      <c r="AT315" s="142" t="s">
        <v>436</v>
      </c>
      <c r="AU315" s="142" t="s">
        <v>86</v>
      </c>
      <c r="AY315" s="17" t="s">
        <v>134</v>
      </c>
      <c r="BE315" s="143">
        <f>IF(O315="základní",K315,0)</f>
        <v>0</v>
      </c>
      <c r="BF315" s="143">
        <f>IF(O315="snížená",K315,0)</f>
        <v>0</v>
      </c>
      <c r="BG315" s="143">
        <f>IF(O315="zákl. přenesená",K315,0)</f>
        <v>0</v>
      </c>
      <c r="BH315" s="143">
        <f>IF(O315="sníž. přenesená",K315,0)</f>
        <v>0</v>
      </c>
      <c r="BI315" s="143">
        <f>IF(O315="nulová",K315,0)</f>
        <v>0</v>
      </c>
      <c r="BJ315" s="17" t="s">
        <v>84</v>
      </c>
      <c r="BK315" s="143">
        <f>ROUND(P315*H315,2)</f>
        <v>0</v>
      </c>
      <c r="BL315" s="17" t="s">
        <v>141</v>
      </c>
      <c r="BM315" s="142" t="s">
        <v>586</v>
      </c>
    </row>
    <row r="316" spans="2:65" s="1" customFormat="1">
      <c r="B316" s="32"/>
      <c r="D316" s="144" t="s">
        <v>143</v>
      </c>
      <c r="F316" s="145" t="s">
        <v>585</v>
      </c>
      <c r="I316" s="146"/>
      <c r="J316" s="146"/>
      <c r="M316" s="32"/>
      <c r="N316" s="147"/>
      <c r="X316" s="53"/>
      <c r="AT316" s="17" t="s">
        <v>143</v>
      </c>
      <c r="AU316" s="17" t="s">
        <v>86</v>
      </c>
    </row>
    <row r="317" spans="2:65" s="1" customFormat="1">
      <c r="B317" s="32"/>
      <c r="D317" s="144" t="s">
        <v>183</v>
      </c>
      <c r="F317" s="150" t="s">
        <v>587</v>
      </c>
      <c r="I317" s="146"/>
      <c r="J317" s="146"/>
      <c r="M317" s="32"/>
      <c r="N317" s="147"/>
      <c r="X317" s="53"/>
      <c r="AT317" s="17" t="s">
        <v>183</v>
      </c>
      <c r="AU317" s="17" t="s">
        <v>86</v>
      </c>
    </row>
    <row r="318" spans="2:65" s="1" customFormat="1" ht="24.2" customHeight="1">
      <c r="B318" s="32"/>
      <c r="C318" s="130" t="s">
        <v>588</v>
      </c>
      <c r="D318" s="130" t="s">
        <v>136</v>
      </c>
      <c r="E318" s="131" t="s">
        <v>589</v>
      </c>
      <c r="F318" s="132" t="s">
        <v>590</v>
      </c>
      <c r="G318" s="133" t="s">
        <v>494</v>
      </c>
      <c r="H318" s="134">
        <v>29.5</v>
      </c>
      <c r="I318" s="135"/>
      <c r="J318" s="135"/>
      <c r="K318" s="136">
        <f>ROUND(P318*H318,2)</f>
        <v>0</v>
      </c>
      <c r="L318" s="132" t="s">
        <v>140</v>
      </c>
      <c r="M318" s="32"/>
      <c r="N318" s="137" t="s">
        <v>20</v>
      </c>
      <c r="O318" s="138" t="s">
        <v>45</v>
      </c>
      <c r="P318" s="139">
        <f>I318+J318</f>
        <v>0</v>
      </c>
      <c r="Q318" s="139">
        <f>ROUND(I318*H318,2)</f>
        <v>0</v>
      </c>
      <c r="R318" s="139">
        <f>ROUND(J318*H318,2)</f>
        <v>0</v>
      </c>
      <c r="T318" s="140">
        <f>S318*H318</f>
        <v>0</v>
      </c>
      <c r="U318" s="140">
        <v>0</v>
      </c>
      <c r="V318" s="140">
        <f>U318*H318</f>
        <v>0</v>
      </c>
      <c r="W318" s="140">
        <v>0</v>
      </c>
      <c r="X318" s="141">
        <f>W318*H318</f>
        <v>0</v>
      </c>
      <c r="AR318" s="142" t="s">
        <v>141</v>
      </c>
      <c r="AT318" s="142" t="s">
        <v>136</v>
      </c>
      <c r="AU318" s="142" t="s">
        <v>86</v>
      </c>
      <c r="AY318" s="17" t="s">
        <v>134</v>
      </c>
      <c r="BE318" s="143">
        <f>IF(O318="základní",K318,0)</f>
        <v>0</v>
      </c>
      <c r="BF318" s="143">
        <f>IF(O318="snížená",K318,0)</f>
        <v>0</v>
      </c>
      <c r="BG318" s="143">
        <f>IF(O318="zákl. přenesená",K318,0)</f>
        <v>0</v>
      </c>
      <c r="BH318" s="143">
        <f>IF(O318="sníž. přenesená",K318,0)</f>
        <v>0</v>
      </c>
      <c r="BI318" s="143">
        <f>IF(O318="nulová",K318,0)</f>
        <v>0</v>
      </c>
      <c r="BJ318" s="17" t="s">
        <v>84</v>
      </c>
      <c r="BK318" s="143">
        <f>ROUND(P318*H318,2)</f>
        <v>0</v>
      </c>
      <c r="BL318" s="17" t="s">
        <v>141</v>
      </c>
      <c r="BM318" s="142" t="s">
        <v>591</v>
      </c>
    </row>
    <row r="319" spans="2:65" s="1" customFormat="1">
      <c r="B319" s="32"/>
      <c r="D319" s="144" t="s">
        <v>143</v>
      </c>
      <c r="F319" s="145" t="s">
        <v>592</v>
      </c>
      <c r="I319" s="146"/>
      <c r="J319" s="146"/>
      <c r="M319" s="32"/>
      <c r="N319" s="147"/>
      <c r="X319" s="53"/>
      <c r="AT319" s="17" t="s">
        <v>143</v>
      </c>
      <c r="AU319" s="17" t="s">
        <v>86</v>
      </c>
    </row>
    <row r="320" spans="2:65" s="1" customFormat="1">
      <c r="B320" s="32"/>
      <c r="D320" s="148" t="s">
        <v>145</v>
      </c>
      <c r="F320" s="149" t="s">
        <v>593</v>
      </c>
      <c r="I320" s="146"/>
      <c r="J320" s="146"/>
      <c r="M320" s="32"/>
      <c r="N320" s="147"/>
      <c r="X320" s="53"/>
      <c r="AT320" s="17" t="s">
        <v>145</v>
      </c>
      <c r="AU320" s="17" t="s">
        <v>86</v>
      </c>
    </row>
    <row r="321" spans="2:65" s="1" customFormat="1" ht="24.2" customHeight="1">
      <c r="B321" s="32"/>
      <c r="C321" s="130" t="s">
        <v>594</v>
      </c>
      <c r="D321" s="130" t="s">
        <v>136</v>
      </c>
      <c r="E321" s="131" t="s">
        <v>595</v>
      </c>
      <c r="F321" s="132" t="s">
        <v>596</v>
      </c>
      <c r="G321" s="133" t="s">
        <v>494</v>
      </c>
      <c r="H321" s="134">
        <v>29.5</v>
      </c>
      <c r="I321" s="135"/>
      <c r="J321" s="135"/>
      <c r="K321" s="136">
        <f>ROUND(P321*H321,2)</f>
        <v>0</v>
      </c>
      <c r="L321" s="132" t="s">
        <v>140</v>
      </c>
      <c r="M321" s="32"/>
      <c r="N321" s="137" t="s">
        <v>20</v>
      </c>
      <c r="O321" s="138" t="s">
        <v>45</v>
      </c>
      <c r="P321" s="139">
        <f>I321+J321</f>
        <v>0</v>
      </c>
      <c r="Q321" s="139">
        <f>ROUND(I321*H321,2)</f>
        <v>0</v>
      </c>
      <c r="R321" s="139">
        <f>ROUND(J321*H321,2)</f>
        <v>0</v>
      </c>
      <c r="T321" s="140">
        <f>S321*H321</f>
        <v>0</v>
      </c>
      <c r="U321" s="140">
        <v>6.0000000000000002E-5</v>
      </c>
      <c r="V321" s="140">
        <f>U321*H321</f>
        <v>1.7700000000000001E-3</v>
      </c>
      <c r="W321" s="140">
        <v>0</v>
      </c>
      <c r="X321" s="141">
        <f>W321*H321</f>
        <v>0</v>
      </c>
      <c r="AR321" s="142" t="s">
        <v>141</v>
      </c>
      <c r="AT321" s="142" t="s">
        <v>136</v>
      </c>
      <c r="AU321" s="142" t="s">
        <v>86</v>
      </c>
      <c r="AY321" s="17" t="s">
        <v>134</v>
      </c>
      <c r="BE321" s="143">
        <f>IF(O321="základní",K321,0)</f>
        <v>0</v>
      </c>
      <c r="BF321" s="143">
        <f>IF(O321="snížená",K321,0)</f>
        <v>0</v>
      </c>
      <c r="BG321" s="143">
        <f>IF(O321="zákl. přenesená",K321,0)</f>
        <v>0</v>
      </c>
      <c r="BH321" s="143">
        <f>IF(O321="sníž. přenesená",K321,0)</f>
        <v>0</v>
      </c>
      <c r="BI321" s="143">
        <f>IF(O321="nulová",K321,0)</f>
        <v>0</v>
      </c>
      <c r="BJ321" s="17" t="s">
        <v>84</v>
      </c>
      <c r="BK321" s="143">
        <f>ROUND(P321*H321,2)</f>
        <v>0</v>
      </c>
      <c r="BL321" s="17" t="s">
        <v>141</v>
      </c>
      <c r="BM321" s="142" t="s">
        <v>597</v>
      </c>
    </row>
    <row r="322" spans="2:65" s="1" customFormat="1">
      <c r="B322" s="32"/>
      <c r="D322" s="144" t="s">
        <v>143</v>
      </c>
      <c r="F322" s="145" t="s">
        <v>598</v>
      </c>
      <c r="I322" s="146"/>
      <c r="J322" s="146"/>
      <c r="M322" s="32"/>
      <c r="N322" s="147"/>
      <c r="X322" s="53"/>
      <c r="AT322" s="17" t="s">
        <v>143</v>
      </c>
      <c r="AU322" s="17" t="s">
        <v>86</v>
      </c>
    </row>
    <row r="323" spans="2:65" s="1" customFormat="1">
      <c r="B323" s="32"/>
      <c r="D323" s="148" t="s">
        <v>145</v>
      </c>
      <c r="F323" s="149" t="s">
        <v>599</v>
      </c>
      <c r="I323" s="146"/>
      <c r="J323" s="146"/>
      <c r="M323" s="32"/>
      <c r="N323" s="147"/>
      <c r="X323" s="53"/>
      <c r="AT323" s="17" t="s">
        <v>145</v>
      </c>
      <c r="AU323" s="17" t="s">
        <v>86</v>
      </c>
    </row>
    <row r="324" spans="2:65" s="1" customFormat="1" ht="24.2" customHeight="1">
      <c r="B324" s="32"/>
      <c r="C324" s="130" t="s">
        <v>600</v>
      </c>
      <c r="D324" s="130" t="s">
        <v>136</v>
      </c>
      <c r="E324" s="131" t="s">
        <v>601</v>
      </c>
      <c r="F324" s="132" t="s">
        <v>602</v>
      </c>
      <c r="G324" s="133" t="s">
        <v>494</v>
      </c>
      <c r="H324" s="134">
        <v>19.2</v>
      </c>
      <c r="I324" s="135"/>
      <c r="J324" s="135"/>
      <c r="K324" s="136">
        <f>ROUND(P324*H324,2)</f>
        <v>0</v>
      </c>
      <c r="L324" s="132" t="s">
        <v>140</v>
      </c>
      <c r="M324" s="32"/>
      <c r="N324" s="137" t="s">
        <v>20</v>
      </c>
      <c r="O324" s="138" t="s">
        <v>45</v>
      </c>
      <c r="P324" s="139">
        <f>I324+J324</f>
        <v>0</v>
      </c>
      <c r="Q324" s="139">
        <f>ROUND(I324*H324,2)</f>
        <v>0</v>
      </c>
      <c r="R324" s="139">
        <f>ROUND(J324*H324,2)</f>
        <v>0</v>
      </c>
      <c r="T324" s="140">
        <f>S324*H324</f>
        <v>0</v>
      </c>
      <c r="U324" s="140">
        <v>0.43819000000000002</v>
      </c>
      <c r="V324" s="140">
        <f>U324*H324</f>
        <v>8.4132479999999994</v>
      </c>
      <c r="W324" s="140">
        <v>0</v>
      </c>
      <c r="X324" s="141">
        <f>W324*H324</f>
        <v>0</v>
      </c>
      <c r="AR324" s="142" t="s">
        <v>141</v>
      </c>
      <c r="AT324" s="142" t="s">
        <v>136</v>
      </c>
      <c r="AU324" s="142" t="s">
        <v>86</v>
      </c>
      <c r="AY324" s="17" t="s">
        <v>134</v>
      </c>
      <c r="BE324" s="143">
        <f>IF(O324="základní",K324,0)</f>
        <v>0</v>
      </c>
      <c r="BF324" s="143">
        <f>IF(O324="snížená",K324,0)</f>
        <v>0</v>
      </c>
      <c r="BG324" s="143">
        <f>IF(O324="zákl. přenesená",K324,0)</f>
        <v>0</v>
      </c>
      <c r="BH324" s="143">
        <f>IF(O324="sníž. přenesená",K324,0)</f>
        <v>0</v>
      </c>
      <c r="BI324" s="143">
        <f>IF(O324="nulová",K324,0)</f>
        <v>0</v>
      </c>
      <c r="BJ324" s="17" t="s">
        <v>84</v>
      </c>
      <c r="BK324" s="143">
        <f>ROUND(P324*H324,2)</f>
        <v>0</v>
      </c>
      <c r="BL324" s="17" t="s">
        <v>141</v>
      </c>
      <c r="BM324" s="142" t="s">
        <v>603</v>
      </c>
    </row>
    <row r="325" spans="2:65" s="1" customFormat="1">
      <c r="B325" s="32"/>
      <c r="D325" s="144" t="s">
        <v>143</v>
      </c>
      <c r="F325" s="145" t="s">
        <v>604</v>
      </c>
      <c r="I325" s="146"/>
      <c r="J325" s="146"/>
      <c r="M325" s="32"/>
      <c r="N325" s="147"/>
      <c r="X325" s="53"/>
      <c r="AT325" s="17" t="s">
        <v>143</v>
      </c>
      <c r="AU325" s="17" t="s">
        <v>86</v>
      </c>
    </row>
    <row r="326" spans="2:65" s="1" customFormat="1">
      <c r="B326" s="32"/>
      <c r="D326" s="148" t="s">
        <v>145</v>
      </c>
      <c r="F326" s="149" t="s">
        <v>605</v>
      </c>
      <c r="I326" s="146"/>
      <c r="J326" s="146"/>
      <c r="M326" s="32"/>
      <c r="N326" s="147"/>
      <c r="X326" s="53"/>
      <c r="AT326" s="17" t="s">
        <v>145</v>
      </c>
      <c r="AU326" s="17" t="s">
        <v>86</v>
      </c>
    </row>
    <row r="327" spans="2:65" s="1" customFormat="1" ht="16.5" customHeight="1">
      <c r="B327" s="32"/>
      <c r="C327" s="174" t="s">
        <v>606</v>
      </c>
      <c r="D327" s="174" t="s">
        <v>436</v>
      </c>
      <c r="E327" s="175" t="s">
        <v>607</v>
      </c>
      <c r="F327" s="176" t="s">
        <v>608</v>
      </c>
      <c r="G327" s="177" t="s">
        <v>139</v>
      </c>
      <c r="H327" s="178">
        <v>39</v>
      </c>
      <c r="I327" s="179"/>
      <c r="J327" s="180"/>
      <c r="K327" s="181">
        <f>ROUND(P327*H327,2)</f>
        <v>0</v>
      </c>
      <c r="L327" s="176" t="s">
        <v>20</v>
      </c>
      <c r="M327" s="182"/>
      <c r="N327" s="183" t="s">
        <v>20</v>
      </c>
      <c r="O327" s="138" t="s">
        <v>45</v>
      </c>
      <c r="P327" s="139">
        <f>I327+J327</f>
        <v>0</v>
      </c>
      <c r="Q327" s="139">
        <f>ROUND(I327*H327,2)</f>
        <v>0</v>
      </c>
      <c r="R327" s="139">
        <f>ROUND(J327*H327,2)</f>
        <v>0</v>
      </c>
      <c r="T327" s="140">
        <f>S327*H327</f>
        <v>0</v>
      </c>
      <c r="U327" s="140">
        <v>9.1999999999999998E-2</v>
      </c>
      <c r="V327" s="140">
        <f>U327*H327</f>
        <v>3.5880000000000001</v>
      </c>
      <c r="W327" s="140">
        <v>0</v>
      </c>
      <c r="X327" s="141">
        <f>W327*H327</f>
        <v>0</v>
      </c>
      <c r="AR327" s="142" t="s">
        <v>185</v>
      </c>
      <c r="AT327" s="142" t="s">
        <v>436</v>
      </c>
      <c r="AU327" s="142" t="s">
        <v>86</v>
      </c>
      <c r="AY327" s="17" t="s">
        <v>134</v>
      </c>
      <c r="BE327" s="143">
        <f>IF(O327="základní",K327,0)</f>
        <v>0</v>
      </c>
      <c r="BF327" s="143">
        <f>IF(O327="snížená",K327,0)</f>
        <v>0</v>
      </c>
      <c r="BG327" s="143">
        <f>IF(O327="zákl. přenesená",K327,0)</f>
        <v>0</v>
      </c>
      <c r="BH327" s="143">
        <f>IF(O327="sníž. přenesená",K327,0)</f>
        <v>0</v>
      </c>
      <c r="BI327" s="143">
        <f>IF(O327="nulová",K327,0)</f>
        <v>0</v>
      </c>
      <c r="BJ327" s="17" t="s">
        <v>84</v>
      </c>
      <c r="BK327" s="143">
        <f>ROUND(P327*H327,2)</f>
        <v>0</v>
      </c>
      <c r="BL327" s="17" t="s">
        <v>141</v>
      </c>
      <c r="BM327" s="142" t="s">
        <v>609</v>
      </c>
    </row>
    <row r="328" spans="2:65" s="1" customFormat="1">
      <c r="B328" s="32"/>
      <c r="D328" s="144" t="s">
        <v>143</v>
      </c>
      <c r="F328" s="145" t="s">
        <v>608</v>
      </c>
      <c r="I328" s="146"/>
      <c r="J328" s="146"/>
      <c r="M328" s="32"/>
      <c r="N328" s="147"/>
      <c r="X328" s="53"/>
      <c r="AT328" s="17" t="s">
        <v>143</v>
      </c>
      <c r="AU328" s="17" t="s">
        <v>86</v>
      </c>
    </row>
    <row r="329" spans="2:65" s="11" customFormat="1" ht="22.9" customHeight="1">
      <c r="B329" s="117"/>
      <c r="D329" s="118" t="s">
        <v>75</v>
      </c>
      <c r="E329" s="128" t="s">
        <v>237</v>
      </c>
      <c r="F329" s="128" t="s">
        <v>238</v>
      </c>
      <c r="I329" s="120"/>
      <c r="J329" s="120"/>
      <c r="K329" s="129">
        <f>BK329</f>
        <v>0</v>
      </c>
      <c r="M329" s="117"/>
      <c r="N329" s="122"/>
      <c r="Q329" s="123">
        <f>SUM(Q330:Q352)</f>
        <v>0</v>
      </c>
      <c r="R329" s="123">
        <f>SUM(R330:R352)</f>
        <v>0</v>
      </c>
      <c r="T329" s="124">
        <f>SUM(T330:T352)</f>
        <v>0</v>
      </c>
      <c r="V329" s="124">
        <f>SUM(V330:V352)</f>
        <v>0</v>
      </c>
      <c r="X329" s="125">
        <f>SUM(X330:X352)</f>
        <v>0</v>
      </c>
      <c r="AR329" s="118" t="s">
        <v>84</v>
      </c>
      <c r="AT329" s="126" t="s">
        <v>75</v>
      </c>
      <c r="AU329" s="126" t="s">
        <v>84</v>
      </c>
      <c r="AY329" s="118" t="s">
        <v>134</v>
      </c>
      <c r="BK329" s="127">
        <f>SUM(BK330:BK352)</f>
        <v>0</v>
      </c>
    </row>
    <row r="330" spans="2:65" s="1" customFormat="1">
      <c r="B330" s="32"/>
      <c r="C330" s="130" t="s">
        <v>610</v>
      </c>
      <c r="D330" s="130" t="s">
        <v>136</v>
      </c>
      <c r="E330" s="131" t="s">
        <v>240</v>
      </c>
      <c r="F330" s="132" t="s">
        <v>241</v>
      </c>
      <c r="G330" s="133" t="s">
        <v>225</v>
      </c>
      <c r="H330" s="134">
        <v>0.53400000000000003</v>
      </c>
      <c r="I330" s="135"/>
      <c r="J330" s="135"/>
      <c r="K330" s="136">
        <f>ROUND(P330*H330,2)</f>
        <v>0</v>
      </c>
      <c r="L330" s="132" t="s">
        <v>140</v>
      </c>
      <c r="M330" s="32"/>
      <c r="N330" s="137" t="s">
        <v>20</v>
      </c>
      <c r="O330" s="138" t="s">
        <v>45</v>
      </c>
      <c r="P330" s="139">
        <f>I330+J330</f>
        <v>0</v>
      </c>
      <c r="Q330" s="139">
        <f>ROUND(I330*H330,2)</f>
        <v>0</v>
      </c>
      <c r="R330" s="139">
        <f>ROUND(J330*H330,2)</f>
        <v>0</v>
      </c>
      <c r="T330" s="140">
        <f>S330*H330</f>
        <v>0</v>
      </c>
      <c r="U330" s="140">
        <v>0</v>
      </c>
      <c r="V330" s="140">
        <f>U330*H330</f>
        <v>0</v>
      </c>
      <c r="W330" s="140">
        <v>0</v>
      </c>
      <c r="X330" s="141">
        <f>W330*H330</f>
        <v>0</v>
      </c>
      <c r="AR330" s="142" t="s">
        <v>141</v>
      </c>
      <c r="AT330" s="142" t="s">
        <v>136</v>
      </c>
      <c r="AU330" s="142" t="s">
        <v>86</v>
      </c>
      <c r="AY330" s="17" t="s">
        <v>134</v>
      </c>
      <c r="BE330" s="143">
        <f>IF(O330="základní",K330,0)</f>
        <v>0</v>
      </c>
      <c r="BF330" s="143">
        <f>IF(O330="snížená",K330,0)</f>
        <v>0</v>
      </c>
      <c r="BG330" s="143">
        <f>IF(O330="zákl. přenesená",K330,0)</f>
        <v>0</v>
      </c>
      <c r="BH330" s="143">
        <f>IF(O330="sníž. přenesená",K330,0)</f>
        <v>0</v>
      </c>
      <c r="BI330" s="143">
        <f>IF(O330="nulová",K330,0)</f>
        <v>0</v>
      </c>
      <c r="BJ330" s="17" t="s">
        <v>84</v>
      </c>
      <c r="BK330" s="143">
        <f>ROUND(P330*H330,2)</f>
        <v>0</v>
      </c>
      <c r="BL330" s="17" t="s">
        <v>141</v>
      </c>
      <c r="BM330" s="142" t="s">
        <v>611</v>
      </c>
    </row>
    <row r="331" spans="2:65" s="1" customFormat="1">
      <c r="B331" s="32"/>
      <c r="D331" s="144" t="s">
        <v>143</v>
      </c>
      <c r="F331" s="145" t="s">
        <v>243</v>
      </c>
      <c r="I331" s="146"/>
      <c r="J331" s="146"/>
      <c r="M331" s="32"/>
      <c r="N331" s="147"/>
      <c r="X331" s="53"/>
      <c r="AT331" s="17" t="s">
        <v>143</v>
      </c>
      <c r="AU331" s="17" t="s">
        <v>86</v>
      </c>
    </row>
    <row r="332" spans="2:65" s="1" customFormat="1">
      <c r="B332" s="32"/>
      <c r="D332" s="148" t="s">
        <v>145</v>
      </c>
      <c r="F332" s="149" t="s">
        <v>244</v>
      </c>
      <c r="I332" s="146"/>
      <c r="J332" s="146"/>
      <c r="M332" s="32"/>
      <c r="N332" s="147"/>
      <c r="X332" s="53"/>
      <c r="AT332" s="17" t="s">
        <v>145</v>
      </c>
      <c r="AU332" s="17" t="s">
        <v>86</v>
      </c>
    </row>
    <row r="333" spans="2:65" s="1" customFormat="1" ht="24.2" customHeight="1">
      <c r="B333" s="32"/>
      <c r="C333" s="130" t="s">
        <v>612</v>
      </c>
      <c r="D333" s="130" t="s">
        <v>136</v>
      </c>
      <c r="E333" s="131" t="s">
        <v>613</v>
      </c>
      <c r="F333" s="132" t="s">
        <v>614</v>
      </c>
      <c r="G333" s="133" t="s">
        <v>225</v>
      </c>
      <c r="H333" s="134">
        <v>1957.896</v>
      </c>
      <c r="I333" s="135"/>
      <c r="J333" s="135"/>
      <c r="K333" s="136">
        <f>ROUND(P333*H333,2)</f>
        <v>0</v>
      </c>
      <c r="L333" s="132" t="s">
        <v>140</v>
      </c>
      <c r="M333" s="32"/>
      <c r="N333" s="137" t="s">
        <v>20</v>
      </c>
      <c r="O333" s="138" t="s">
        <v>45</v>
      </c>
      <c r="P333" s="139">
        <f>I333+J333</f>
        <v>0</v>
      </c>
      <c r="Q333" s="139">
        <f>ROUND(I333*H333,2)</f>
        <v>0</v>
      </c>
      <c r="R333" s="139">
        <f>ROUND(J333*H333,2)</f>
        <v>0</v>
      </c>
      <c r="T333" s="140">
        <f>S333*H333</f>
        <v>0</v>
      </c>
      <c r="U333" s="140">
        <v>0</v>
      </c>
      <c r="V333" s="140">
        <f>U333*H333</f>
        <v>0</v>
      </c>
      <c r="W333" s="140">
        <v>0</v>
      </c>
      <c r="X333" s="141">
        <f>W333*H333</f>
        <v>0</v>
      </c>
      <c r="AR333" s="142" t="s">
        <v>141</v>
      </c>
      <c r="AT333" s="142" t="s">
        <v>136</v>
      </c>
      <c r="AU333" s="142" t="s">
        <v>86</v>
      </c>
      <c r="AY333" s="17" t="s">
        <v>134</v>
      </c>
      <c r="BE333" s="143">
        <f>IF(O333="základní",K333,0)</f>
        <v>0</v>
      </c>
      <c r="BF333" s="143">
        <f>IF(O333="snížená",K333,0)</f>
        <v>0</v>
      </c>
      <c r="BG333" s="143">
        <f>IF(O333="zákl. přenesená",K333,0)</f>
        <v>0</v>
      </c>
      <c r="BH333" s="143">
        <f>IF(O333="sníž. přenesená",K333,0)</f>
        <v>0</v>
      </c>
      <c r="BI333" s="143">
        <f>IF(O333="nulová",K333,0)</f>
        <v>0</v>
      </c>
      <c r="BJ333" s="17" t="s">
        <v>84</v>
      </c>
      <c r="BK333" s="143">
        <f>ROUND(P333*H333,2)</f>
        <v>0</v>
      </c>
      <c r="BL333" s="17" t="s">
        <v>141</v>
      </c>
      <c r="BM333" s="142" t="s">
        <v>615</v>
      </c>
    </row>
    <row r="334" spans="2:65" s="1" customFormat="1">
      <c r="B334" s="32"/>
      <c r="D334" s="144" t="s">
        <v>143</v>
      </c>
      <c r="F334" s="145" t="s">
        <v>616</v>
      </c>
      <c r="I334" s="146"/>
      <c r="J334" s="146"/>
      <c r="M334" s="32"/>
      <c r="N334" s="147"/>
      <c r="X334" s="53"/>
      <c r="AT334" s="17" t="s">
        <v>143</v>
      </c>
      <c r="AU334" s="17" t="s">
        <v>86</v>
      </c>
    </row>
    <row r="335" spans="2:65" s="1" customFormat="1">
      <c r="B335" s="32"/>
      <c r="D335" s="148" t="s">
        <v>145</v>
      </c>
      <c r="F335" s="149" t="s">
        <v>617</v>
      </c>
      <c r="I335" s="146"/>
      <c r="J335" s="146"/>
      <c r="M335" s="32"/>
      <c r="N335" s="147"/>
      <c r="X335" s="53"/>
      <c r="AT335" s="17" t="s">
        <v>145</v>
      </c>
      <c r="AU335" s="17" t="s">
        <v>86</v>
      </c>
    </row>
    <row r="336" spans="2:65" s="12" customFormat="1">
      <c r="B336" s="151"/>
      <c r="D336" s="144" t="s">
        <v>191</v>
      </c>
      <c r="E336" s="152" t="s">
        <v>20</v>
      </c>
      <c r="F336" s="153" t="s">
        <v>618</v>
      </c>
      <c r="H336" s="154">
        <v>271.86900000000003</v>
      </c>
      <c r="I336" s="155"/>
      <c r="J336" s="155"/>
      <c r="M336" s="151"/>
      <c r="N336" s="156"/>
      <c r="X336" s="157"/>
      <c r="AT336" s="152" t="s">
        <v>191</v>
      </c>
      <c r="AU336" s="152" t="s">
        <v>86</v>
      </c>
      <c r="AV336" s="12" t="s">
        <v>86</v>
      </c>
      <c r="AW336" s="12" t="s">
        <v>5</v>
      </c>
      <c r="AX336" s="12" t="s">
        <v>76</v>
      </c>
      <c r="AY336" s="152" t="s">
        <v>134</v>
      </c>
    </row>
    <row r="337" spans="2:65" s="12" customFormat="1">
      <c r="B337" s="151"/>
      <c r="D337" s="144" t="s">
        <v>191</v>
      </c>
      <c r="E337" s="152" t="s">
        <v>20</v>
      </c>
      <c r="F337" s="153" t="s">
        <v>619</v>
      </c>
      <c r="H337" s="154">
        <v>0.50700000000000001</v>
      </c>
      <c r="I337" s="155"/>
      <c r="J337" s="155"/>
      <c r="M337" s="151"/>
      <c r="N337" s="156"/>
      <c r="X337" s="157"/>
      <c r="AT337" s="152" t="s">
        <v>191</v>
      </c>
      <c r="AU337" s="152" t="s">
        <v>86</v>
      </c>
      <c r="AV337" s="12" t="s">
        <v>86</v>
      </c>
      <c r="AW337" s="12" t="s">
        <v>5</v>
      </c>
      <c r="AX337" s="12" t="s">
        <v>76</v>
      </c>
      <c r="AY337" s="152" t="s">
        <v>134</v>
      </c>
    </row>
    <row r="338" spans="2:65" s="12" customFormat="1">
      <c r="B338" s="151"/>
      <c r="D338" s="144" t="s">
        <v>191</v>
      </c>
      <c r="E338" s="152" t="s">
        <v>20</v>
      </c>
      <c r="F338" s="153" t="s">
        <v>620</v>
      </c>
      <c r="H338" s="154">
        <v>1685.52</v>
      </c>
      <c r="I338" s="155"/>
      <c r="J338" s="155"/>
      <c r="M338" s="151"/>
      <c r="N338" s="156"/>
      <c r="X338" s="157"/>
      <c r="AT338" s="152" t="s">
        <v>191</v>
      </c>
      <c r="AU338" s="152" t="s">
        <v>86</v>
      </c>
      <c r="AV338" s="12" t="s">
        <v>86</v>
      </c>
      <c r="AW338" s="12" t="s">
        <v>5</v>
      </c>
      <c r="AX338" s="12" t="s">
        <v>76</v>
      </c>
      <c r="AY338" s="152" t="s">
        <v>134</v>
      </c>
    </row>
    <row r="339" spans="2:65" s="14" customFormat="1">
      <c r="B339" s="167"/>
      <c r="D339" s="144" t="s">
        <v>191</v>
      </c>
      <c r="E339" s="168" t="s">
        <v>20</v>
      </c>
      <c r="F339" s="169" t="s">
        <v>259</v>
      </c>
      <c r="H339" s="170">
        <v>1957.896</v>
      </c>
      <c r="I339" s="171"/>
      <c r="J339" s="171"/>
      <c r="M339" s="167"/>
      <c r="N339" s="172"/>
      <c r="X339" s="173"/>
      <c r="AT339" s="168" t="s">
        <v>191</v>
      </c>
      <c r="AU339" s="168" t="s">
        <v>86</v>
      </c>
      <c r="AV339" s="14" t="s">
        <v>141</v>
      </c>
      <c r="AW339" s="14" t="s">
        <v>5</v>
      </c>
      <c r="AX339" s="14" t="s">
        <v>84</v>
      </c>
      <c r="AY339" s="168" t="s">
        <v>134</v>
      </c>
    </row>
    <row r="340" spans="2:65" s="1" customFormat="1" ht="24.2" customHeight="1">
      <c r="B340" s="32"/>
      <c r="C340" s="130" t="s">
        <v>621</v>
      </c>
      <c r="D340" s="130" t="s">
        <v>136</v>
      </c>
      <c r="E340" s="131" t="s">
        <v>622</v>
      </c>
      <c r="F340" s="132" t="s">
        <v>623</v>
      </c>
      <c r="G340" s="133" t="s">
        <v>225</v>
      </c>
      <c r="H340" s="134">
        <v>17621.063999999998</v>
      </c>
      <c r="I340" s="135"/>
      <c r="J340" s="135"/>
      <c r="K340" s="136">
        <f>ROUND(P340*H340,2)</f>
        <v>0</v>
      </c>
      <c r="L340" s="132" t="s">
        <v>140</v>
      </c>
      <c r="M340" s="32"/>
      <c r="N340" s="137" t="s">
        <v>20</v>
      </c>
      <c r="O340" s="138" t="s">
        <v>45</v>
      </c>
      <c r="P340" s="139">
        <f>I340+J340</f>
        <v>0</v>
      </c>
      <c r="Q340" s="139">
        <f>ROUND(I340*H340,2)</f>
        <v>0</v>
      </c>
      <c r="R340" s="139">
        <f>ROUND(J340*H340,2)</f>
        <v>0</v>
      </c>
      <c r="T340" s="140">
        <f>S340*H340</f>
        <v>0</v>
      </c>
      <c r="U340" s="140">
        <v>0</v>
      </c>
      <c r="V340" s="140">
        <f>U340*H340</f>
        <v>0</v>
      </c>
      <c r="W340" s="140">
        <v>0</v>
      </c>
      <c r="X340" s="141">
        <f>W340*H340</f>
        <v>0</v>
      </c>
      <c r="AR340" s="142" t="s">
        <v>141</v>
      </c>
      <c r="AT340" s="142" t="s">
        <v>136</v>
      </c>
      <c r="AU340" s="142" t="s">
        <v>86</v>
      </c>
      <c r="AY340" s="17" t="s">
        <v>134</v>
      </c>
      <c r="BE340" s="143">
        <f>IF(O340="základní",K340,0)</f>
        <v>0</v>
      </c>
      <c r="BF340" s="143">
        <f>IF(O340="snížená",K340,0)</f>
        <v>0</v>
      </c>
      <c r="BG340" s="143">
        <f>IF(O340="zákl. přenesená",K340,0)</f>
        <v>0</v>
      </c>
      <c r="BH340" s="143">
        <f>IF(O340="sníž. přenesená",K340,0)</f>
        <v>0</v>
      </c>
      <c r="BI340" s="143">
        <f>IF(O340="nulová",K340,0)</f>
        <v>0</v>
      </c>
      <c r="BJ340" s="17" t="s">
        <v>84</v>
      </c>
      <c r="BK340" s="143">
        <f>ROUND(P340*H340,2)</f>
        <v>0</v>
      </c>
      <c r="BL340" s="17" t="s">
        <v>141</v>
      </c>
      <c r="BM340" s="142" t="s">
        <v>624</v>
      </c>
    </row>
    <row r="341" spans="2:65" s="1" customFormat="1">
      <c r="B341" s="32"/>
      <c r="D341" s="144" t="s">
        <v>143</v>
      </c>
      <c r="F341" s="145" t="s">
        <v>625</v>
      </c>
      <c r="I341" s="146"/>
      <c r="J341" s="146"/>
      <c r="M341" s="32"/>
      <c r="N341" s="147"/>
      <c r="X341" s="53"/>
      <c r="AT341" s="17" t="s">
        <v>143</v>
      </c>
      <c r="AU341" s="17" t="s">
        <v>86</v>
      </c>
    </row>
    <row r="342" spans="2:65" s="1" customFormat="1">
      <c r="B342" s="32"/>
      <c r="D342" s="148" t="s">
        <v>145</v>
      </c>
      <c r="F342" s="149" t="s">
        <v>626</v>
      </c>
      <c r="I342" s="146"/>
      <c r="J342" s="146"/>
      <c r="M342" s="32"/>
      <c r="N342" s="147"/>
      <c r="X342" s="53"/>
      <c r="AT342" s="17" t="s">
        <v>145</v>
      </c>
      <c r="AU342" s="17" t="s">
        <v>86</v>
      </c>
    </row>
    <row r="343" spans="2:65" s="12" customFormat="1">
      <c r="B343" s="151"/>
      <c r="D343" s="144" t="s">
        <v>191</v>
      </c>
      <c r="E343" s="152" t="s">
        <v>20</v>
      </c>
      <c r="F343" s="153" t="s">
        <v>627</v>
      </c>
      <c r="H343" s="154">
        <v>17621.063999999998</v>
      </c>
      <c r="I343" s="155"/>
      <c r="J343" s="155"/>
      <c r="M343" s="151"/>
      <c r="N343" s="156"/>
      <c r="X343" s="157"/>
      <c r="AT343" s="152" t="s">
        <v>191</v>
      </c>
      <c r="AU343" s="152" t="s">
        <v>86</v>
      </c>
      <c r="AV343" s="12" t="s">
        <v>86</v>
      </c>
      <c r="AW343" s="12" t="s">
        <v>5</v>
      </c>
      <c r="AX343" s="12" t="s">
        <v>84</v>
      </c>
      <c r="AY343" s="152" t="s">
        <v>134</v>
      </c>
    </row>
    <row r="344" spans="2:65" s="1" customFormat="1" ht="24.2" customHeight="1">
      <c r="B344" s="32"/>
      <c r="C344" s="130" t="s">
        <v>628</v>
      </c>
      <c r="D344" s="130" t="s">
        <v>136</v>
      </c>
      <c r="E344" s="131" t="s">
        <v>629</v>
      </c>
      <c r="F344" s="132" t="s">
        <v>630</v>
      </c>
      <c r="G344" s="133" t="s">
        <v>225</v>
      </c>
      <c r="H344" s="134">
        <v>0.50700000000000001</v>
      </c>
      <c r="I344" s="135"/>
      <c r="J344" s="135"/>
      <c r="K344" s="136">
        <f>ROUND(P344*H344,2)</f>
        <v>0</v>
      </c>
      <c r="L344" s="132" t="s">
        <v>140</v>
      </c>
      <c r="M344" s="32"/>
      <c r="N344" s="137" t="s">
        <v>20</v>
      </c>
      <c r="O344" s="138" t="s">
        <v>45</v>
      </c>
      <c r="P344" s="139">
        <f>I344+J344</f>
        <v>0</v>
      </c>
      <c r="Q344" s="139">
        <f>ROUND(I344*H344,2)</f>
        <v>0</v>
      </c>
      <c r="R344" s="139">
        <f>ROUND(J344*H344,2)</f>
        <v>0</v>
      </c>
      <c r="T344" s="140">
        <f>S344*H344</f>
        <v>0</v>
      </c>
      <c r="U344" s="140">
        <v>0</v>
      </c>
      <c r="V344" s="140">
        <f>U344*H344</f>
        <v>0</v>
      </c>
      <c r="W344" s="140">
        <v>0</v>
      </c>
      <c r="X344" s="141">
        <f>W344*H344</f>
        <v>0</v>
      </c>
      <c r="AR344" s="142" t="s">
        <v>141</v>
      </c>
      <c r="AT344" s="142" t="s">
        <v>136</v>
      </c>
      <c r="AU344" s="142" t="s">
        <v>86</v>
      </c>
      <c r="AY344" s="17" t="s">
        <v>134</v>
      </c>
      <c r="BE344" s="143">
        <f>IF(O344="základní",K344,0)</f>
        <v>0</v>
      </c>
      <c r="BF344" s="143">
        <f>IF(O344="snížená",K344,0)</f>
        <v>0</v>
      </c>
      <c r="BG344" s="143">
        <f>IF(O344="zákl. přenesená",K344,0)</f>
        <v>0</v>
      </c>
      <c r="BH344" s="143">
        <f>IF(O344="sníž. přenesená",K344,0)</f>
        <v>0</v>
      </c>
      <c r="BI344" s="143">
        <f>IF(O344="nulová",K344,0)</f>
        <v>0</v>
      </c>
      <c r="BJ344" s="17" t="s">
        <v>84</v>
      </c>
      <c r="BK344" s="143">
        <f>ROUND(P344*H344,2)</f>
        <v>0</v>
      </c>
      <c r="BL344" s="17" t="s">
        <v>141</v>
      </c>
      <c r="BM344" s="142" t="s">
        <v>631</v>
      </c>
    </row>
    <row r="345" spans="2:65" s="1" customFormat="1">
      <c r="B345" s="32"/>
      <c r="D345" s="144" t="s">
        <v>143</v>
      </c>
      <c r="F345" s="145" t="s">
        <v>632</v>
      </c>
      <c r="I345" s="146"/>
      <c r="J345" s="146"/>
      <c r="M345" s="32"/>
      <c r="N345" s="147"/>
      <c r="X345" s="53"/>
      <c r="AT345" s="17" t="s">
        <v>143</v>
      </c>
      <c r="AU345" s="17" t="s">
        <v>86</v>
      </c>
    </row>
    <row r="346" spans="2:65" s="1" customFormat="1">
      <c r="B346" s="32"/>
      <c r="D346" s="148" t="s">
        <v>145</v>
      </c>
      <c r="F346" s="149" t="s">
        <v>633</v>
      </c>
      <c r="I346" s="146"/>
      <c r="J346" s="146"/>
      <c r="M346" s="32"/>
      <c r="N346" s="147"/>
      <c r="X346" s="53"/>
      <c r="AT346" s="17" t="s">
        <v>145</v>
      </c>
      <c r="AU346" s="17" t="s">
        <v>86</v>
      </c>
    </row>
    <row r="347" spans="2:65" s="1" customFormat="1" ht="24.2" customHeight="1">
      <c r="B347" s="32"/>
      <c r="C347" s="130" t="s">
        <v>634</v>
      </c>
      <c r="D347" s="130" t="s">
        <v>136</v>
      </c>
      <c r="E347" s="131" t="s">
        <v>635</v>
      </c>
      <c r="F347" s="132" t="s">
        <v>636</v>
      </c>
      <c r="G347" s="133" t="s">
        <v>225</v>
      </c>
      <c r="H347" s="134">
        <v>1957.3889999999999</v>
      </c>
      <c r="I347" s="135"/>
      <c r="J347" s="135"/>
      <c r="K347" s="136">
        <f>ROUND(P347*H347,2)</f>
        <v>0</v>
      </c>
      <c r="L347" s="132" t="s">
        <v>140</v>
      </c>
      <c r="M347" s="32"/>
      <c r="N347" s="137" t="s">
        <v>20</v>
      </c>
      <c r="O347" s="138" t="s">
        <v>45</v>
      </c>
      <c r="P347" s="139">
        <f>I347+J347</f>
        <v>0</v>
      </c>
      <c r="Q347" s="139">
        <f>ROUND(I347*H347,2)</f>
        <v>0</v>
      </c>
      <c r="R347" s="139">
        <f>ROUND(J347*H347,2)</f>
        <v>0</v>
      </c>
      <c r="T347" s="140">
        <f>S347*H347</f>
        <v>0</v>
      </c>
      <c r="U347" s="140">
        <v>0</v>
      </c>
      <c r="V347" s="140">
        <f>U347*H347</f>
        <v>0</v>
      </c>
      <c r="W347" s="140">
        <v>0</v>
      </c>
      <c r="X347" s="141">
        <f>W347*H347</f>
        <v>0</v>
      </c>
      <c r="AR347" s="142" t="s">
        <v>141</v>
      </c>
      <c r="AT347" s="142" t="s">
        <v>136</v>
      </c>
      <c r="AU347" s="142" t="s">
        <v>86</v>
      </c>
      <c r="AY347" s="17" t="s">
        <v>134</v>
      </c>
      <c r="BE347" s="143">
        <f>IF(O347="základní",K347,0)</f>
        <v>0</v>
      </c>
      <c r="BF347" s="143">
        <f>IF(O347="snížená",K347,0)</f>
        <v>0</v>
      </c>
      <c r="BG347" s="143">
        <f>IF(O347="zákl. přenesená",K347,0)</f>
        <v>0</v>
      </c>
      <c r="BH347" s="143">
        <f>IF(O347="sníž. přenesená",K347,0)</f>
        <v>0</v>
      </c>
      <c r="BI347" s="143">
        <f>IF(O347="nulová",K347,0)</f>
        <v>0</v>
      </c>
      <c r="BJ347" s="17" t="s">
        <v>84</v>
      </c>
      <c r="BK347" s="143">
        <f>ROUND(P347*H347,2)</f>
        <v>0</v>
      </c>
      <c r="BL347" s="17" t="s">
        <v>141</v>
      </c>
      <c r="BM347" s="142" t="s">
        <v>637</v>
      </c>
    </row>
    <row r="348" spans="2:65" s="1" customFormat="1">
      <c r="B348" s="32"/>
      <c r="D348" s="144" t="s">
        <v>143</v>
      </c>
      <c r="F348" s="145" t="s">
        <v>638</v>
      </c>
      <c r="I348" s="146"/>
      <c r="J348" s="146"/>
      <c r="M348" s="32"/>
      <c r="N348" s="147"/>
      <c r="X348" s="53"/>
      <c r="AT348" s="17" t="s">
        <v>143</v>
      </c>
      <c r="AU348" s="17" t="s">
        <v>86</v>
      </c>
    </row>
    <row r="349" spans="2:65" s="1" customFormat="1">
      <c r="B349" s="32"/>
      <c r="D349" s="148" t="s">
        <v>145</v>
      </c>
      <c r="F349" s="149" t="s">
        <v>639</v>
      </c>
      <c r="I349" s="146"/>
      <c r="J349" s="146"/>
      <c r="M349" s="32"/>
      <c r="N349" s="147"/>
      <c r="X349" s="53"/>
      <c r="AT349" s="17" t="s">
        <v>145</v>
      </c>
      <c r="AU349" s="17" t="s">
        <v>86</v>
      </c>
    </row>
    <row r="350" spans="2:65" s="12" customFormat="1">
      <c r="B350" s="151"/>
      <c r="D350" s="144" t="s">
        <v>191</v>
      </c>
      <c r="E350" s="152" t="s">
        <v>20</v>
      </c>
      <c r="F350" s="153" t="s">
        <v>620</v>
      </c>
      <c r="H350" s="154">
        <v>1685.52</v>
      </c>
      <c r="I350" s="155"/>
      <c r="J350" s="155"/>
      <c r="M350" s="151"/>
      <c r="N350" s="156"/>
      <c r="X350" s="157"/>
      <c r="AT350" s="152" t="s">
        <v>191</v>
      </c>
      <c r="AU350" s="152" t="s">
        <v>86</v>
      </c>
      <c r="AV350" s="12" t="s">
        <v>86</v>
      </c>
      <c r="AW350" s="12" t="s">
        <v>5</v>
      </c>
      <c r="AX350" s="12" t="s">
        <v>76</v>
      </c>
      <c r="AY350" s="152" t="s">
        <v>134</v>
      </c>
    </row>
    <row r="351" spans="2:65" s="12" customFormat="1">
      <c r="B351" s="151"/>
      <c r="D351" s="144" t="s">
        <v>191</v>
      </c>
      <c r="E351" s="152" t="s">
        <v>20</v>
      </c>
      <c r="F351" s="153" t="s">
        <v>640</v>
      </c>
      <c r="H351" s="154">
        <v>271.86900000000003</v>
      </c>
      <c r="I351" s="155"/>
      <c r="J351" s="155"/>
      <c r="M351" s="151"/>
      <c r="N351" s="156"/>
      <c r="X351" s="157"/>
      <c r="AT351" s="152" t="s">
        <v>191</v>
      </c>
      <c r="AU351" s="152" t="s">
        <v>86</v>
      </c>
      <c r="AV351" s="12" t="s">
        <v>86</v>
      </c>
      <c r="AW351" s="12" t="s">
        <v>5</v>
      </c>
      <c r="AX351" s="12" t="s">
        <v>76</v>
      </c>
      <c r="AY351" s="152" t="s">
        <v>134</v>
      </c>
    </row>
    <row r="352" spans="2:65" s="14" customFormat="1">
      <c r="B352" s="167"/>
      <c r="D352" s="144" t="s">
        <v>191</v>
      </c>
      <c r="E352" s="168" t="s">
        <v>20</v>
      </c>
      <c r="F352" s="169" t="s">
        <v>259</v>
      </c>
      <c r="H352" s="170">
        <v>1957.3889999999999</v>
      </c>
      <c r="I352" s="171"/>
      <c r="J352" s="171"/>
      <c r="M352" s="167"/>
      <c r="N352" s="172"/>
      <c r="X352" s="173"/>
      <c r="AT352" s="168" t="s">
        <v>191</v>
      </c>
      <c r="AU352" s="168" t="s">
        <v>86</v>
      </c>
      <c r="AV352" s="14" t="s">
        <v>141</v>
      </c>
      <c r="AW352" s="14" t="s">
        <v>5</v>
      </c>
      <c r="AX352" s="14" t="s">
        <v>84</v>
      </c>
      <c r="AY352" s="168" t="s">
        <v>134</v>
      </c>
    </row>
    <row r="353" spans="2:65" s="11" customFormat="1" ht="22.9" customHeight="1">
      <c r="B353" s="117"/>
      <c r="D353" s="118" t="s">
        <v>75</v>
      </c>
      <c r="E353" s="128" t="s">
        <v>641</v>
      </c>
      <c r="F353" s="128" t="s">
        <v>642</v>
      </c>
      <c r="I353" s="120"/>
      <c r="J353" s="120"/>
      <c r="K353" s="129">
        <f>BK353</f>
        <v>0</v>
      </c>
      <c r="M353" s="117"/>
      <c r="N353" s="122"/>
      <c r="Q353" s="123">
        <f>SUM(Q354:Q356)</f>
        <v>0</v>
      </c>
      <c r="R353" s="123">
        <f>SUM(R354:R356)</f>
        <v>0</v>
      </c>
      <c r="T353" s="124">
        <f>SUM(T354:T356)</f>
        <v>0</v>
      </c>
      <c r="V353" s="124">
        <f>SUM(V354:V356)</f>
        <v>0</v>
      </c>
      <c r="X353" s="125">
        <f>SUM(X354:X356)</f>
        <v>0</v>
      </c>
      <c r="AR353" s="118" t="s">
        <v>84</v>
      </c>
      <c r="AT353" s="126" t="s">
        <v>75</v>
      </c>
      <c r="AU353" s="126" t="s">
        <v>84</v>
      </c>
      <c r="AY353" s="118" t="s">
        <v>134</v>
      </c>
      <c r="BK353" s="127">
        <f>SUM(BK354:BK356)</f>
        <v>0</v>
      </c>
    </row>
    <row r="354" spans="2:65" s="1" customFormat="1">
      <c r="B354" s="32"/>
      <c r="C354" s="130" t="s">
        <v>643</v>
      </c>
      <c r="D354" s="130" t="s">
        <v>136</v>
      </c>
      <c r="E354" s="131" t="s">
        <v>644</v>
      </c>
      <c r="F354" s="132" t="s">
        <v>645</v>
      </c>
      <c r="G354" s="133" t="s">
        <v>225</v>
      </c>
      <c r="H354" s="134">
        <v>3147.027</v>
      </c>
      <c r="I354" s="135"/>
      <c r="J354" s="135"/>
      <c r="K354" s="136">
        <f>ROUND(P354*H354,2)</f>
        <v>0</v>
      </c>
      <c r="L354" s="132" t="s">
        <v>140</v>
      </c>
      <c r="M354" s="32"/>
      <c r="N354" s="137" t="s">
        <v>20</v>
      </c>
      <c r="O354" s="138" t="s">
        <v>45</v>
      </c>
      <c r="P354" s="139">
        <f>I354+J354</f>
        <v>0</v>
      </c>
      <c r="Q354" s="139">
        <f>ROUND(I354*H354,2)</f>
        <v>0</v>
      </c>
      <c r="R354" s="139">
        <f>ROUND(J354*H354,2)</f>
        <v>0</v>
      </c>
      <c r="T354" s="140">
        <f>S354*H354</f>
        <v>0</v>
      </c>
      <c r="U354" s="140">
        <v>0</v>
      </c>
      <c r="V354" s="140">
        <f>U354*H354</f>
        <v>0</v>
      </c>
      <c r="W354" s="140">
        <v>0</v>
      </c>
      <c r="X354" s="141">
        <f>W354*H354</f>
        <v>0</v>
      </c>
      <c r="AR354" s="142" t="s">
        <v>628</v>
      </c>
      <c r="AT354" s="142" t="s">
        <v>136</v>
      </c>
      <c r="AU354" s="142" t="s">
        <v>86</v>
      </c>
      <c r="AY354" s="17" t="s">
        <v>134</v>
      </c>
      <c r="BE354" s="143">
        <f>IF(O354="základní",K354,0)</f>
        <v>0</v>
      </c>
      <c r="BF354" s="143">
        <f>IF(O354="snížená",K354,0)</f>
        <v>0</v>
      </c>
      <c r="BG354" s="143">
        <f>IF(O354="zákl. přenesená",K354,0)</f>
        <v>0</v>
      </c>
      <c r="BH354" s="143">
        <f>IF(O354="sníž. přenesená",K354,0)</f>
        <v>0</v>
      </c>
      <c r="BI354" s="143">
        <f>IF(O354="nulová",K354,0)</f>
        <v>0</v>
      </c>
      <c r="BJ354" s="17" t="s">
        <v>84</v>
      </c>
      <c r="BK354" s="143">
        <f>ROUND(P354*H354,2)</f>
        <v>0</v>
      </c>
      <c r="BL354" s="17" t="s">
        <v>628</v>
      </c>
      <c r="BM354" s="142" t="s">
        <v>646</v>
      </c>
    </row>
    <row r="355" spans="2:65" s="1" customFormat="1">
      <c r="B355" s="32"/>
      <c r="D355" s="144" t="s">
        <v>143</v>
      </c>
      <c r="F355" s="145" t="s">
        <v>647</v>
      </c>
      <c r="I355" s="146"/>
      <c r="J355" s="146"/>
      <c r="M355" s="32"/>
      <c r="N355" s="147"/>
      <c r="X355" s="53"/>
      <c r="AT355" s="17" t="s">
        <v>143</v>
      </c>
      <c r="AU355" s="17" t="s">
        <v>86</v>
      </c>
    </row>
    <row r="356" spans="2:65" s="1" customFormat="1">
      <c r="B356" s="32"/>
      <c r="D356" s="148" t="s">
        <v>145</v>
      </c>
      <c r="F356" s="149" t="s">
        <v>648</v>
      </c>
      <c r="I356" s="146"/>
      <c r="J356" s="146"/>
      <c r="M356" s="32"/>
      <c r="N356" s="147"/>
      <c r="X356" s="53"/>
      <c r="AT356" s="17" t="s">
        <v>145</v>
      </c>
      <c r="AU356" s="17" t="s">
        <v>86</v>
      </c>
    </row>
    <row r="357" spans="2:65" s="11" customFormat="1" ht="25.9" customHeight="1">
      <c r="B357" s="117"/>
      <c r="D357" s="118" t="s">
        <v>75</v>
      </c>
      <c r="E357" s="119" t="s">
        <v>436</v>
      </c>
      <c r="F357" s="119" t="s">
        <v>649</v>
      </c>
      <c r="I357" s="120"/>
      <c r="J357" s="120"/>
      <c r="K357" s="121">
        <f>BK357</f>
        <v>0</v>
      </c>
      <c r="M357" s="117"/>
      <c r="N357" s="122"/>
      <c r="Q357" s="123">
        <f>Q358</f>
        <v>0</v>
      </c>
      <c r="R357" s="123">
        <f>R358</f>
        <v>0</v>
      </c>
      <c r="T357" s="124">
        <f>T358</f>
        <v>0</v>
      </c>
      <c r="V357" s="124">
        <f>V358</f>
        <v>5.4184000000000003E-3</v>
      </c>
      <c r="X357" s="125">
        <f>X358</f>
        <v>0</v>
      </c>
      <c r="AR357" s="118" t="s">
        <v>152</v>
      </c>
      <c r="AT357" s="126" t="s">
        <v>75</v>
      </c>
      <c r="AU357" s="126" t="s">
        <v>76</v>
      </c>
      <c r="AY357" s="118" t="s">
        <v>134</v>
      </c>
      <c r="BK357" s="127">
        <f>BK358</f>
        <v>0</v>
      </c>
    </row>
    <row r="358" spans="2:65" s="11" customFormat="1" ht="22.9" customHeight="1">
      <c r="B358" s="117"/>
      <c r="D358" s="118" t="s">
        <v>75</v>
      </c>
      <c r="E358" s="128" t="s">
        <v>650</v>
      </c>
      <c r="F358" s="128" t="s">
        <v>651</v>
      </c>
      <c r="I358" s="120"/>
      <c r="J358" s="120"/>
      <c r="K358" s="129">
        <f>BK358</f>
        <v>0</v>
      </c>
      <c r="M358" s="117"/>
      <c r="N358" s="122"/>
      <c r="Q358" s="123">
        <f>SUM(Q359:Q369)</f>
        <v>0</v>
      </c>
      <c r="R358" s="123">
        <f>SUM(R359:R369)</f>
        <v>0</v>
      </c>
      <c r="T358" s="124">
        <f>SUM(T359:T369)</f>
        <v>0</v>
      </c>
      <c r="V358" s="124">
        <f>SUM(V359:V369)</f>
        <v>5.4184000000000003E-3</v>
      </c>
      <c r="X358" s="125">
        <f>SUM(X359:X369)</f>
        <v>0</v>
      </c>
      <c r="AR358" s="118" t="s">
        <v>152</v>
      </c>
      <c r="AT358" s="126" t="s">
        <v>75</v>
      </c>
      <c r="AU358" s="126" t="s">
        <v>84</v>
      </c>
      <c r="AY358" s="118" t="s">
        <v>134</v>
      </c>
      <c r="BK358" s="127">
        <f>SUM(BK359:BK369)</f>
        <v>0</v>
      </c>
    </row>
    <row r="359" spans="2:65" s="1" customFormat="1" ht="24.2" customHeight="1">
      <c r="B359" s="32"/>
      <c r="C359" s="130" t="s">
        <v>652</v>
      </c>
      <c r="D359" s="130" t="s">
        <v>136</v>
      </c>
      <c r="E359" s="131" t="s">
        <v>653</v>
      </c>
      <c r="F359" s="132" t="s">
        <v>654</v>
      </c>
      <c r="G359" s="133" t="s">
        <v>494</v>
      </c>
      <c r="H359" s="134">
        <v>5.21</v>
      </c>
      <c r="I359" s="135"/>
      <c r="J359" s="135"/>
      <c r="K359" s="136">
        <f>ROUND(P359*H359,2)</f>
        <v>0</v>
      </c>
      <c r="L359" s="132" t="s">
        <v>140</v>
      </c>
      <c r="M359" s="32"/>
      <c r="N359" s="137" t="s">
        <v>20</v>
      </c>
      <c r="O359" s="138" t="s">
        <v>45</v>
      </c>
      <c r="P359" s="139">
        <f>I359+J359</f>
        <v>0</v>
      </c>
      <c r="Q359" s="139">
        <f>ROUND(I359*H359,2)</f>
        <v>0</v>
      </c>
      <c r="R359" s="139">
        <f>ROUND(J359*H359,2)</f>
        <v>0</v>
      </c>
      <c r="T359" s="140">
        <f>S359*H359</f>
        <v>0</v>
      </c>
      <c r="U359" s="140">
        <v>1.2E-4</v>
      </c>
      <c r="V359" s="140">
        <f>U359*H359</f>
        <v>6.2520000000000002E-4</v>
      </c>
      <c r="W359" s="140">
        <v>0</v>
      </c>
      <c r="X359" s="141">
        <f>W359*H359</f>
        <v>0</v>
      </c>
      <c r="AR359" s="142" t="s">
        <v>628</v>
      </c>
      <c r="AT359" s="142" t="s">
        <v>136</v>
      </c>
      <c r="AU359" s="142" t="s">
        <v>86</v>
      </c>
      <c r="AY359" s="17" t="s">
        <v>134</v>
      </c>
      <c r="BE359" s="143">
        <f>IF(O359="základní",K359,0)</f>
        <v>0</v>
      </c>
      <c r="BF359" s="143">
        <f>IF(O359="snížená",K359,0)</f>
        <v>0</v>
      </c>
      <c r="BG359" s="143">
        <f>IF(O359="zákl. přenesená",K359,0)</f>
        <v>0</v>
      </c>
      <c r="BH359" s="143">
        <f>IF(O359="sníž. přenesená",K359,0)</f>
        <v>0</v>
      </c>
      <c r="BI359" s="143">
        <f>IF(O359="nulová",K359,0)</f>
        <v>0</v>
      </c>
      <c r="BJ359" s="17" t="s">
        <v>84</v>
      </c>
      <c r="BK359" s="143">
        <f>ROUND(P359*H359,2)</f>
        <v>0</v>
      </c>
      <c r="BL359" s="17" t="s">
        <v>628</v>
      </c>
      <c r="BM359" s="142" t="s">
        <v>655</v>
      </c>
    </row>
    <row r="360" spans="2:65" s="1" customFormat="1">
      <c r="B360" s="32"/>
      <c r="D360" s="144" t="s">
        <v>143</v>
      </c>
      <c r="F360" s="145" t="s">
        <v>656</v>
      </c>
      <c r="I360" s="146"/>
      <c r="J360" s="146"/>
      <c r="M360" s="32"/>
      <c r="N360" s="147"/>
      <c r="X360" s="53"/>
      <c r="AT360" s="17" t="s">
        <v>143</v>
      </c>
      <c r="AU360" s="17" t="s">
        <v>86</v>
      </c>
    </row>
    <row r="361" spans="2:65" s="1" customFormat="1">
      <c r="B361" s="32"/>
      <c r="D361" s="148" t="s">
        <v>145</v>
      </c>
      <c r="F361" s="149" t="s">
        <v>657</v>
      </c>
      <c r="I361" s="146"/>
      <c r="J361" s="146"/>
      <c r="M361" s="32"/>
      <c r="N361" s="147"/>
      <c r="X361" s="53"/>
      <c r="AT361" s="17" t="s">
        <v>145</v>
      </c>
      <c r="AU361" s="17" t="s">
        <v>86</v>
      </c>
    </row>
    <row r="362" spans="2:65" s="1" customFormat="1" ht="24.2" customHeight="1">
      <c r="B362" s="32"/>
      <c r="C362" s="130" t="s">
        <v>658</v>
      </c>
      <c r="D362" s="130" t="s">
        <v>136</v>
      </c>
      <c r="E362" s="131" t="s">
        <v>659</v>
      </c>
      <c r="F362" s="132" t="s">
        <v>660</v>
      </c>
      <c r="G362" s="133" t="s">
        <v>494</v>
      </c>
      <c r="H362" s="134">
        <v>5.21</v>
      </c>
      <c r="I362" s="135"/>
      <c r="J362" s="135"/>
      <c r="K362" s="136">
        <f>ROUND(P362*H362,2)</f>
        <v>0</v>
      </c>
      <c r="L362" s="132" t="s">
        <v>140</v>
      </c>
      <c r="M362" s="32"/>
      <c r="N362" s="137" t="s">
        <v>20</v>
      </c>
      <c r="O362" s="138" t="s">
        <v>45</v>
      </c>
      <c r="P362" s="139">
        <f>I362+J362</f>
        <v>0</v>
      </c>
      <c r="Q362" s="139">
        <f>ROUND(I362*H362,2)</f>
        <v>0</v>
      </c>
      <c r="R362" s="139">
        <f>ROUND(J362*H362,2)</f>
        <v>0</v>
      </c>
      <c r="T362" s="140">
        <f>S362*H362</f>
        <v>0</v>
      </c>
      <c r="U362" s="140">
        <v>0</v>
      </c>
      <c r="V362" s="140">
        <f>U362*H362</f>
        <v>0</v>
      </c>
      <c r="W362" s="140">
        <v>0</v>
      </c>
      <c r="X362" s="141">
        <f>W362*H362</f>
        <v>0</v>
      </c>
      <c r="AR362" s="142" t="s">
        <v>628</v>
      </c>
      <c r="AT362" s="142" t="s">
        <v>136</v>
      </c>
      <c r="AU362" s="142" t="s">
        <v>86</v>
      </c>
      <c r="AY362" s="17" t="s">
        <v>134</v>
      </c>
      <c r="BE362" s="143">
        <f>IF(O362="základní",K362,0)</f>
        <v>0</v>
      </c>
      <c r="BF362" s="143">
        <f>IF(O362="snížená",K362,0)</f>
        <v>0</v>
      </c>
      <c r="BG362" s="143">
        <f>IF(O362="zákl. přenesená",K362,0)</f>
        <v>0</v>
      </c>
      <c r="BH362" s="143">
        <f>IF(O362="sníž. přenesená",K362,0)</f>
        <v>0</v>
      </c>
      <c r="BI362" s="143">
        <f>IF(O362="nulová",K362,0)</f>
        <v>0</v>
      </c>
      <c r="BJ362" s="17" t="s">
        <v>84</v>
      </c>
      <c r="BK362" s="143">
        <f>ROUND(P362*H362,2)</f>
        <v>0</v>
      </c>
      <c r="BL362" s="17" t="s">
        <v>628</v>
      </c>
      <c r="BM362" s="142" t="s">
        <v>661</v>
      </c>
    </row>
    <row r="363" spans="2:65" s="1" customFormat="1">
      <c r="B363" s="32"/>
      <c r="D363" s="144" t="s">
        <v>143</v>
      </c>
      <c r="F363" s="145" t="s">
        <v>662</v>
      </c>
      <c r="I363" s="146"/>
      <c r="J363" s="146"/>
      <c r="M363" s="32"/>
      <c r="N363" s="147"/>
      <c r="X363" s="53"/>
      <c r="AT363" s="17" t="s">
        <v>143</v>
      </c>
      <c r="AU363" s="17" t="s">
        <v>86</v>
      </c>
    </row>
    <row r="364" spans="2:65" s="1" customFormat="1">
      <c r="B364" s="32"/>
      <c r="D364" s="148" t="s">
        <v>145</v>
      </c>
      <c r="F364" s="149" t="s">
        <v>663</v>
      </c>
      <c r="I364" s="146"/>
      <c r="J364" s="146"/>
      <c r="M364" s="32"/>
      <c r="N364" s="147"/>
      <c r="X364" s="53"/>
      <c r="AT364" s="17" t="s">
        <v>145</v>
      </c>
      <c r="AU364" s="17" t="s">
        <v>86</v>
      </c>
    </row>
    <row r="365" spans="2:65" s="1" customFormat="1" ht="24.2" customHeight="1">
      <c r="B365" s="32"/>
      <c r="C365" s="174" t="s">
        <v>664</v>
      </c>
      <c r="D365" s="174" t="s">
        <v>436</v>
      </c>
      <c r="E365" s="175" t="s">
        <v>665</v>
      </c>
      <c r="F365" s="176" t="s">
        <v>666</v>
      </c>
      <c r="G365" s="177" t="s">
        <v>494</v>
      </c>
      <c r="H365" s="178">
        <v>5.21</v>
      </c>
      <c r="I365" s="179"/>
      <c r="J365" s="180"/>
      <c r="K365" s="181">
        <f>ROUND(P365*H365,2)</f>
        <v>0</v>
      </c>
      <c r="L365" s="176" t="s">
        <v>140</v>
      </c>
      <c r="M365" s="182"/>
      <c r="N365" s="183" t="s">
        <v>20</v>
      </c>
      <c r="O365" s="138" t="s">
        <v>45</v>
      </c>
      <c r="P365" s="139">
        <f>I365+J365</f>
        <v>0</v>
      </c>
      <c r="Q365" s="139">
        <f>ROUND(I365*H365,2)</f>
        <v>0</v>
      </c>
      <c r="R365" s="139">
        <f>ROUND(J365*H365,2)</f>
        <v>0</v>
      </c>
      <c r="T365" s="140">
        <f>S365*H365</f>
        <v>0</v>
      </c>
      <c r="U365" s="140">
        <v>9.2000000000000003E-4</v>
      </c>
      <c r="V365" s="140">
        <f>U365*H365</f>
        <v>4.7932000000000001E-3</v>
      </c>
      <c r="W365" s="140">
        <v>0</v>
      </c>
      <c r="X365" s="141">
        <f>W365*H365</f>
        <v>0</v>
      </c>
      <c r="AR365" s="142" t="s">
        <v>667</v>
      </c>
      <c r="AT365" s="142" t="s">
        <v>436</v>
      </c>
      <c r="AU365" s="142" t="s">
        <v>86</v>
      </c>
      <c r="AY365" s="17" t="s">
        <v>134</v>
      </c>
      <c r="BE365" s="143">
        <f>IF(O365="základní",K365,0)</f>
        <v>0</v>
      </c>
      <c r="BF365" s="143">
        <f>IF(O365="snížená",K365,0)</f>
        <v>0</v>
      </c>
      <c r="BG365" s="143">
        <f>IF(O365="zákl. přenesená",K365,0)</f>
        <v>0</v>
      </c>
      <c r="BH365" s="143">
        <f>IF(O365="sníž. přenesená",K365,0)</f>
        <v>0</v>
      </c>
      <c r="BI365" s="143">
        <f>IF(O365="nulová",K365,0)</f>
        <v>0</v>
      </c>
      <c r="BJ365" s="17" t="s">
        <v>84</v>
      </c>
      <c r="BK365" s="143">
        <f>ROUND(P365*H365,2)</f>
        <v>0</v>
      </c>
      <c r="BL365" s="17" t="s">
        <v>667</v>
      </c>
      <c r="BM365" s="142" t="s">
        <v>668</v>
      </c>
    </row>
    <row r="366" spans="2:65" s="1" customFormat="1">
      <c r="B366" s="32"/>
      <c r="D366" s="144" t="s">
        <v>143</v>
      </c>
      <c r="F366" s="145" t="s">
        <v>666</v>
      </c>
      <c r="I366" s="146"/>
      <c r="J366" s="146"/>
      <c r="M366" s="32"/>
      <c r="N366" s="147"/>
      <c r="X366" s="53"/>
      <c r="AT366" s="17" t="s">
        <v>143</v>
      </c>
      <c r="AU366" s="17" t="s">
        <v>86</v>
      </c>
    </row>
    <row r="367" spans="2:65" s="1" customFormat="1" ht="24.2" customHeight="1">
      <c r="B367" s="32"/>
      <c r="C367" s="130" t="s">
        <v>669</v>
      </c>
      <c r="D367" s="130" t="s">
        <v>136</v>
      </c>
      <c r="E367" s="131" t="s">
        <v>670</v>
      </c>
      <c r="F367" s="132" t="s">
        <v>671</v>
      </c>
      <c r="G367" s="133" t="s">
        <v>225</v>
      </c>
      <c r="H367" s="134">
        <v>5.0000000000000001E-3</v>
      </c>
      <c r="I367" s="135"/>
      <c r="J367" s="135"/>
      <c r="K367" s="136">
        <f>ROUND(P367*H367,2)</f>
        <v>0</v>
      </c>
      <c r="L367" s="132" t="s">
        <v>140</v>
      </c>
      <c r="M367" s="32"/>
      <c r="N367" s="137" t="s">
        <v>20</v>
      </c>
      <c r="O367" s="138" t="s">
        <v>45</v>
      </c>
      <c r="P367" s="139">
        <f>I367+J367</f>
        <v>0</v>
      </c>
      <c r="Q367" s="139">
        <f>ROUND(I367*H367,2)</f>
        <v>0</v>
      </c>
      <c r="R367" s="139">
        <f>ROUND(J367*H367,2)</f>
        <v>0</v>
      </c>
      <c r="T367" s="140">
        <f>S367*H367</f>
        <v>0</v>
      </c>
      <c r="U367" s="140">
        <v>0</v>
      </c>
      <c r="V367" s="140">
        <f>U367*H367</f>
        <v>0</v>
      </c>
      <c r="W367" s="140">
        <v>0</v>
      </c>
      <c r="X367" s="141">
        <f>W367*H367</f>
        <v>0</v>
      </c>
      <c r="AR367" s="142" t="s">
        <v>628</v>
      </c>
      <c r="AT367" s="142" t="s">
        <v>136</v>
      </c>
      <c r="AU367" s="142" t="s">
        <v>86</v>
      </c>
      <c r="AY367" s="17" t="s">
        <v>134</v>
      </c>
      <c r="BE367" s="143">
        <f>IF(O367="základní",K367,0)</f>
        <v>0</v>
      </c>
      <c r="BF367" s="143">
        <f>IF(O367="snížená",K367,0)</f>
        <v>0</v>
      </c>
      <c r="BG367" s="143">
        <f>IF(O367="zákl. přenesená",K367,0)</f>
        <v>0</v>
      </c>
      <c r="BH367" s="143">
        <f>IF(O367="sníž. přenesená",K367,0)</f>
        <v>0</v>
      </c>
      <c r="BI367" s="143">
        <f>IF(O367="nulová",K367,0)</f>
        <v>0</v>
      </c>
      <c r="BJ367" s="17" t="s">
        <v>84</v>
      </c>
      <c r="BK367" s="143">
        <f>ROUND(P367*H367,2)</f>
        <v>0</v>
      </c>
      <c r="BL367" s="17" t="s">
        <v>628</v>
      </c>
      <c r="BM367" s="142" t="s">
        <v>672</v>
      </c>
    </row>
    <row r="368" spans="2:65" s="1" customFormat="1">
      <c r="B368" s="32"/>
      <c r="D368" s="144" t="s">
        <v>143</v>
      </c>
      <c r="F368" s="145" t="s">
        <v>673</v>
      </c>
      <c r="I368" s="146"/>
      <c r="J368" s="146"/>
      <c r="M368" s="32"/>
      <c r="N368" s="147"/>
      <c r="X368" s="53"/>
      <c r="AT368" s="17" t="s">
        <v>143</v>
      </c>
      <c r="AU368" s="17" t="s">
        <v>86</v>
      </c>
    </row>
    <row r="369" spans="2:47" s="1" customFormat="1">
      <c r="B369" s="32"/>
      <c r="D369" s="148" t="s">
        <v>145</v>
      </c>
      <c r="F369" s="149" t="s">
        <v>674</v>
      </c>
      <c r="I369" s="146"/>
      <c r="J369" s="146"/>
      <c r="M369" s="32"/>
      <c r="N369" s="164"/>
      <c r="O369" s="165"/>
      <c r="P369" s="165"/>
      <c r="Q369" s="165"/>
      <c r="R369" s="165"/>
      <c r="S369" s="165"/>
      <c r="T369" s="165"/>
      <c r="U369" s="165"/>
      <c r="V369" s="165"/>
      <c r="W369" s="165"/>
      <c r="X369" s="166"/>
      <c r="AT369" s="17" t="s">
        <v>145</v>
      </c>
      <c r="AU369" s="17" t="s">
        <v>86</v>
      </c>
    </row>
    <row r="370" spans="2:47" s="1" customFormat="1" ht="6.95" customHeight="1">
      <c r="B370" s="41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32"/>
    </row>
  </sheetData>
  <sheetProtection algorithmName="SHA-512" hashValue="BiiqenEv3WIE5Or9iwkZaTxb/zy+fMTX493J+JlCLCWA08AStzQAzaRiKY6fHOut7nahpO02dqDS/An9YILihg==" saltValue="JRk/xR1yepMedEdVBqvDtFrV6Zz9IlQpI81d9ItN6S78drk9axiPIm1+fNdbITghVQLKiZR63JMnk2J/MijwSQ==" spinCount="100000" sheet="1" objects="1" scenarios="1" formatColumns="0" formatRows="0" autoFilter="0"/>
  <autoFilter ref="C90:L369" xr:uid="{00000000-0009-0000-0000-000002000000}"/>
  <mergeCells count="9">
    <mergeCell ref="E52:H52"/>
    <mergeCell ref="E81:H81"/>
    <mergeCell ref="E83:H83"/>
    <mergeCell ref="M2:Z2"/>
    <mergeCell ref="E7:H7"/>
    <mergeCell ref="E9:H9"/>
    <mergeCell ref="E18:H18"/>
    <mergeCell ref="E27:H27"/>
    <mergeCell ref="E50:H50"/>
  </mergeCells>
  <hyperlinks>
    <hyperlink ref="F96" r:id="rId1" xr:uid="{00000000-0004-0000-0200-000000000000}"/>
    <hyperlink ref="F105" r:id="rId2" xr:uid="{00000000-0004-0000-0200-000001000000}"/>
    <hyperlink ref="F109" r:id="rId3" xr:uid="{00000000-0004-0000-0200-000002000000}"/>
    <hyperlink ref="F113" r:id="rId4" xr:uid="{00000000-0004-0000-0200-000003000000}"/>
    <hyperlink ref="F117" r:id="rId5" xr:uid="{00000000-0004-0000-0200-000004000000}"/>
    <hyperlink ref="F121" r:id="rId6" xr:uid="{00000000-0004-0000-0200-000005000000}"/>
    <hyperlink ref="F124" r:id="rId7" xr:uid="{00000000-0004-0000-0200-000006000000}"/>
    <hyperlink ref="F128" r:id="rId8" xr:uid="{00000000-0004-0000-0200-000007000000}"/>
    <hyperlink ref="F135" r:id="rId9" xr:uid="{00000000-0004-0000-0200-000008000000}"/>
    <hyperlink ref="F144" r:id="rId10" xr:uid="{00000000-0004-0000-0200-000009000000}"/>
    <hyperlink ref="F153" r:id="rId11" xr:uid="{00000000-0004-0000-0200-00000A000000}"/>
    <hyperlink ref="F157" r:id="rId12" xr:uid="{00000000-0004-0000-0200-00000B000000}"/>
    <hyperlink ref="F161" r:id="rId13" xr:uid="{00000000-0004-0000-0200-00000C000000}"/>
    <hyperlink ref="F164" r:id="rId14" xr:uid="{00000000-0004-0000-0200-00000D000000}"/>
    <hyperlink ref="F167" r:id="rId15" xr:uid="{00000000-0004-0000-0200-00000E000000}"/>
    <hyperlink ref="F170" r:id="rId16" xr:uid="{00000000-0004-0000-0200-00000F000000}"/>
    <hyperlink ref="F173" r:id="rId17" xr:uid="{00000000-0004-0000-0200-000010000000}"/>
    <hyperlink ref="F177" r:id="rId18" xr:uid="{00000000-0004-0000-0200-000011000000}"/>
    <hyperlink ref="F180" r:id="rId19" xr:uid="{00000000-0004-0000-0200-000012000000}"/>
    <hyperlink ref="F183" r:id="rId20" xr:uid="{00000000-0004-0000-0200-000013000000}"/>
    <hyperlink ref="F186" r:id="rId21" xr:uid="{00000000-0004-0000-0200-000014000000}"/>
    <hyperlink ref="F189" r:id="rId22" xr:uid="{00000000-0004-0000-0200-000015000000}"/>
    <hyperlink ref="F194" r:id="rId23" xr:uid="{00000000-0004-0000-0200-000016000000}"/>
    <hyperlink ref="F199" r:id="rId24" xr:uid="{00000000-0004-0000-0200-000017000000}"/>
    <hyperlink ref="F204" r:id="rId25" xr:uid="{00000000-0004-0000-0200-000018000000}"/>
    <hyperlink ref="F209" r:id="rId26" xr:uid="{00000000-0004-0000-0200-000019000000}"/>
    <hyperlink ref="F215" r:id="rId27" xr:uid="{00000000-0004-0000-0200-00001A000000}"/>
    <hyperlink ref="F219" r:id="rId28" xr:uid="{00000000-0004-0000-0200-00001B000000}"/>
    <hyperlink ref="F222" r:id="rId29" xr:uid="{00000000-0004-0000-0200-00001C000000}"/>
    <hyperlink ref="F226" r:id="rId30" xr:uid="{00000000-0004-0000-0200-00001D000000}"/>
    <hyperlink ref="F230" r:id="rId31" xr:uid="{00000000-0004-0000-0200-00001E000000}"/>
    <hyperlink ref="F237" r:id="rId32" xr:uid="{00000000-0004-0000-0200-00001F000000}"/>
    <hyperlink ref="F240" r:id="rId33" xr:uid="{00000000-0004-0000-0200-000020000000}"/>
    <hyperlink ref="F244" r:id="rId34" xr:uid="{00000000-0004-0000-0200-000021000000}"/>
    <hyperlink ref="F247" r:id="rId35" xr:uid="{00000000-0004-0000-0200-000022000000}"/>
    <hyperlink ref="F250" r:id="rId36" xr:uid="{00000000-0004-0000-0200-000023000000}"/>
    <hyperlink ref="F256" r:id="rId37" xr:uid="{00000000-0004-0000-0200-000024000000}"/>
    <hyperlink ref="F264" r:id="rId38" xr:uid="{00000000-0004-0000-0200-000025000000}"/>
    <hyperlink ref="F269" r:id="rId39" xr:uid="{00000000-0004-0000-0200-000026000000}"/>
    <hyperlink ref="F274" r:id="rId40" xr:uid="{00000000-0004-0000-0200-000027000000}"/>
    <hyperlink ref="F279" r:id="rId41" xr:uid="{00000000-0004-0000-0200-000028000000}"/>
    <hyperlink ref="F284" r:id="rId42" xr:uid="{00000000-0004-0000-0200-000029000000}"/>
    <hyperlink ref="F290" r:id="rId43" xr:uid="{00000000-0004-0000-0200-00002A000000}"/>
    <hyperlink ref="F297" r:id="rId44" xr:uid="{00000000-0004-0000-0200-00002B000000}"/>
    <hyperlink ref="F300" r:id="rId45" xr:uid="{00000000-0004-0000-0200-00002C000000}"/>
    <hyperlink ref="F304" r:id="rId46" xr:uid="{00000000-0004-0000-0200-00002D000000}"/>
    <hyperlink ref="F307" r:id="rId47" xr:uid="{00000000-0004-0000-0200-00002E000000}"/>
    <hyperlink ref="F310" r:id="rId48" xr:uid="{00000000-0004-0000-0200-00002F000000}"/>
    <hyperlink ref="F314" r:id="rId49" xr:uid="{00000000-0004-0000-0200-000030000000}"/>
    <hyperlink ref="F320" r:id="rId50" xr:uid="{00000000-0004-0000-0200-000031000000}"/>
    <hyperlink ref="F323" r:id="rId51" xr:uid="{00000000-0004-0000-0200-000032000000}"/>
    <hyperlink ref="F326" r:id="rId52" xr:uid="{00000000-0004-0000-0200-000033000000}"/>
    <hyperlink ref="F332" r:id="rId53" xr:uid="{00000000-0004-0000-0200-000034000000}"/>
    <hyperlink ref="F335" r:id="rId54" xr:uid="{00000000-0004-0000-0200-000035000000}"/>
    <hyperlink ref="F342" r:id="rId55" xr:uid="{00000000-0004-0000-0200-000036000000}"/>
    <hyperlink ref="F346" r:id="rId56" xr:uid="{00000000-0004-0000-0200-000037000000}"/>
    <hyperlink ref="F349" r:id="rId57" xr:uid="{00000000-0004-0000-0200-000038000000}"/>
    <hyperlink ref="F356" r:id="rId58" xr:uid="{00000000-0004-0000-0200-000039000000}"/>
    <hyperlink ref="F361" r:id="rId59" xr:uid="{00000000-0004-0000-0200-00003A000000}"/>
    <hyperlink ref="F364" r:id="rId60" xr:uid="{00000000-0004-0000-0200-00003B000000}"/>
    <hyperlink ref="F369" r:id="rId61" xr:uid="{00000000-0004-0000-0200-00003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86</v>
      </c>
    </row>
    <row r="4" spans="2:46" ht="24.95" customHeight="1">
      <c r="B4" s="20"/>
      <c r="D4" s="21" t="s">
        <v>98</v>
      </c>
      <c r="M4" s="20"/>
      <c r="N4" s="86" t="s">
        <v>11</v>
      </c>
      <c r="AT4" s="17" t="s">
        <v>4</v>
      </c>
    </row>
    <row r="5" spans="2:46" ht="6.95" customHeight="1">
      <c r="B5" s="20"/>
      <c r="M5" s="20"/>
    </row>
    <row r="6" spans="2:46" ht="12" customHeight="1">
      <c r="B6" s="20"/>
      <c r="D6" s="27" t="s">
        <v>17</v>
      </c>
      <c r="M6" s="20"/>
    </row>
    <row r="7" spans="2:46" ht="16.5" customHeight="1">
      <c r="B7" s="20"/>
      <c r="E7" s="269" t="str">
        <f>'Rekapitulace stavby'!K6</f>
        <v>Polní cesta VPC 8R a DPC 22 v k. ú. Kostelní</v>
      </c>
      <c r="F7" s="270"/>
      <c r="G7" s="270"/>
      <c r="H7" s="270"/>
      <c r="M7" s="20"/>
    </row>
    <row r="8" spans="2:46" s="1" customFormat="1" ht="12" customHeight="1">
      <c r="B8" s="32"/>
      <c r="D8" s="27" t="s">
        <v>99</v>
      </c>
      <c r="M8" s="32"/>
    </row>
    <row r="9" spans="2:46" s="1" customFormat="1" ht="16.5" customHeight="1">
      <c r="B9" s="32"/>
      <c r="E9" s="233" t="s">
        <v>675</v>
      </c>
      <c r="F9" s="271"/>
      <c r="G9" s="271"/>
      <c r="H9" s="271"/>
      <c r="M9" s="32"/>
    </row>
    <row r="10" spans="2:46" s="1" customFormat="1">
      <c r="B10" s="32"/>
      <c r="M10" s="32"/>
    </row>
    <row r="11" spans="2:46" s="1" customFormat="1" ht="12" customHeight="1">
      <c r="B11" s="32"/>
      <c r="D11" s="27" t="s">
        <v>19</v>
      </c>
      <c r="F11" s="25" t="s">
        <v>20</v>
      </c>
      <c r="I11" s="27" t="s">
        <v>21</v>
      </c>
      <c r="J11" s="25" t="s">
        <v>20</v>
      </c>
      <c r="M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49" t="str">
        <f>'Rekapitulace stavby'!AN8</f>
        <v>31.1.2024</v>
      </c>
      <c r="M12" s="32"/>
    </row>
    <row r="13" spans="2:46" s="1" customFormat="1" ht="10.9" customHeight="1">
      <c r="B13" s="32"/>
      <c r="M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M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20</v>
      </c>
      <c r="M15" s="32"/>
    </row>
    <row r="16" spans="2:46" s="1" customFormat="1" ht="6.95" customHeight="1">
      <c r="B16" s="32"/>
      <c r="M16" s="32"/>
    </row>
    <row r="17" spans="2:13" s="1" customFormat="1" ht="12" customHeight="1">
      <c r="B17" s="32"/>
      <c r="D17" s="27" t="s">
        <v>31</v>
      </c>
      <c r="I17" s="27" t="s">
        <v>27</v>
      </c>
      <c r="J17" s="28" t="str">
        <f>'Rekapitulace stavby'!AN13</f>
        <v>Vyplň údaj</v>
      </c>
      <c r="M17" s="32"/>
    </row>
    <row r="18" spans="2:13" s="1" customFormat="1" ht="18" customHeight="1">
      <c r="B18" s="32"/>
      <c r="E18" s="272" t="str">
        <f>'Rekapitulace stavby'!E14</f>
        <v>Vyplň údaj</v>
      </c>
      <c r="F18" s="254"/>
      <c r="G18" s="254"/>
      <c r="H18" s="254"/>
      <c r="I18" s="27" t="s">
        <v>30</v>
      </c>
      <c r="J18" s="28" t="str">
        <f>'Rekapitulace stavby'!AN14</f>
        <v>Vyplň údaj</v>
      </c>
      <c r="M18" s="32"/>
    </row>
    <row r="19" spans="2:13" s="1" customFormat="1" ht="6.95" customHeight="1">
      <c r="B19" s="32"/>
      <c r="M19" s="32"/>
    </row>
    <row r="20" spans="2:13" s="1" customFormat="1" ht="12" customHeight="1">
      <c r="B20" s="32"/>
      <c r="D20" s="27" t="s">
        <v>33</v>
      </c>
      <c r="I20" s="27" t="s">
        <v>27</v>
      </c>
      <c r="J20" s="25" t="s">
        <v>34</v>
      </c>
      <c r="M20" s="32"/>
    </row>
    <row r="21" spans="2:13" s="1" customFormat="1" ht="18" customHeight="1">
      <c r="B21" s="32"/>
      <c r="E21" s="25" t="s">
        <v>35</v>
      </c>
      <c r="I21" s="27" t="s">
        <v>30</v>
      </c>
      <c r="J21" s="25" t="s">
        <v>20</v>
      </c>
      <c r="M21" s="32"/>
    </row>
    <row r="22" spans="2:13" s="1" customFormat="1" ht="6.95" customHeight="1">
      <c r="B22" s="32"/>
      <c r="M22" s="32"/>
    </row>
    <row r="23" spans="2:13" s="1" customFormat="1" ht="12" customHeight="1">
      <c r="B23" s="32"/>
      <c r="D23" s="27" t="s">
        <v>37</v>
      </c>
      <c r="I23" s="27" t="s">
        <v>27</v>
      </c>
      <c r="J23" s="25" t="s">
        <v>34</v>
      </c>
      <c r="M23" s="32"/>
    </row>
    <row r="24" spans="2:13" s="1" customFormat="1" ht="18" customHeight="1">
      <c r="B24" s="32"/>
      <c r="E24" s="25" t="s">
        <v>35</v>
      </c>
      <c r="I24" s="27" t="s">
        <v>30</v>
      </c>
      <c r="J24" s="25" t="s">
        <v>20</v>
      </c>
      <c r="M24" s="32"/>
    </row>
    <row r="25" spans="2:13" s="1" customFormat="1" ht="6.95" customHeight="1">
      <c r="B25" s="32"/>
      <c r="M25" s="32"/>
    </row>
    <row r="26" spans="2:13" s="1" customFormat="1" ht="12" customHeight="1">
      <c r="B26" s="32"/>
      <c r="D26" s="27" t="s">
        <v>38</v>
      </c>
      <c r="M26" s="32"/>
    </row>
    <row r="27" spans="2:13" s="7" customFormat="1" ht="16.5" customHeight="1">
      <c r="B27" s="87"/>
      <c r="E27" s="258" t="s">
        <v>20</v>
      </c>
      <c r="F27" s="258"/>
      <c r="G27" s="258"/>
      <c r="H27" s="258"/>
      <c r="M27" s="87"/>
    </row>
    <row r="28" spans="2:13" s="1" customFormat="1" ht="6.95" customHeight="1">
      <c r="B28" s="32"/>
      <c r="M28" s="32"/>
    </row>
    <row r="29" spans="2:13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50"/>
      <c r="M29" s="32"/>
    </row>
    <row r="30" spans="2:13" s="1" customFormat="1">
      <c r="B30" s="32"/>
      <c r="E30" s="27" t="s">
        <v>104</v>
      </c>
      <c r="K30" s="88">
        <f>I61</f>
        <v>0</v>
      </c>
      <c r="M30" s="32"/>
    </row>
    <row r="31" spans="2:13" s="1" customFormat="1">
      <c r="B31" s="32"/>
      <c r="E31" s="27" t="s">
        <v>105</v>
      </c>
      <c r="K31" s="88">
        <f>J61</f>
        <v>0</v>
      </c>
      <c r="M31" s="32"/>
    </row>
    <row r="32" spans="2:13" s="1" customFormat="1" ht="25.35" customHeight="1">
      <c r="B32" s="32"/>
      <c r="D32" s="89" t="s">
        <v>40</v>
      </c>
      <c r="K32" s="63">
        <f>ROUND(K87, 2)</f>
        <v>0</v>
      </c>
      <c r="M32" s="32"/>
    </row>
    <row r="33" spans="2:13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50"/>
      <c r="M33" s="32"/>
    </row>
    <row r="34" spans="2:13" s="1" customFormat="1" ht="14.45" customHeight="1">
      <c r="B34" s="32"/>
      <c r="F34" s="35" t="s">
        <v>42</v>
      </c>
      <c r="I34" s="35" t="s">
        <v>41</v>
      </c>
      <c r="K34" s="35" t="s">
        <v>43</v>
      </c>
      <c r="M34" s="32"/>
    </row>
    <row r="35" spans="2:13" s="1" customFormat="1" ht="14.45" customHeight="1">
      <c r="B35" s="32"/>
      <c r="D35" s="52" t="s">
        <v>44</v>
      </c>
      <c r="E35" s="27" t="s">
        <v>45</v>
      </c>
      <c r="F35" s="88">
        <f>ROUND((SUM(BE87:BE201)),  2)</f>
        <v>0</v>
      </c>
      <c r="I35" s="90">
        <v>0.21</v>
      </c>
      <c r="K35" s="88">
        <f>ROUND(((SUM(BE87:BE201))*I35),  2)</f>
        <v>0</v>
      </c>
      <c r="M35" s="32"/>
    </row>
    <row r="36" spans="2:13" s="1" customFormat="1" ht="14.45" customHeight="1">
      <c r="B36" s="32"/>
      <c r="E36" s="27" t="s">
        <v>46</v>
      </c>
      <c r="F36" s="88">
        <f>ROUND((SUM(BF87:BF201)),  2)</f>
        <v>0</v>
      </c>
      <c r="I36" s="90">
        <v>0.12</v>
      </c>
      <c r="K36" s="88">
        <f>ROUND(((SUM(BF87:BF201))*I36),  2)</f>
        <v>0</v>
      </c>
      <c r="M36" s="32"/>
    </row>
    <row r="37" spans="2:13" s="1" customFormat="1" ht="14.45" hidden="1" customHeight="1">
      <c r="B37" s="32"/>
      <c r="E37" s="27" t="s">
        <v>47</v>
      </c>
      <c r="F37" s="88">
        <f>ROUND((SUM(BG87:BG201)),  2)</f>
        <v>0</v>
      </c>
      <c r="I37" s="90">
        <v>0.21</v>
      </c>
      <c r="K37" s="88">
        <f>0</f>
        <v>0</v>
      </c>
      <c r="M37" s="32"/>
    </row>
    <row r="38" spans="2:13" s="1" customFormat="1" ht="14.45" hidden="1" customHeight="1">
      <c r="B38" s="32"/>
      <c r="E38" s="27" t="s">
        <v>48</v>
      </c>
      <c r="F38" s="88">
        <f>ROUND((SUM(BH87:BH201)),  2)</f>
        <v>0</v>
      </c>
      <c r="I38" s="90">
        <v>0.12</v>
      </c>
      <c r="K38" s="88">
        <f>0</f>
        <v>0</v>
      </c>
      <c r="M38" s="32"/>
    </row>
    <row r="39" spans="2:13" s="1" customFormat="1" ht="14.45" hidden="1" customHeight="1">
      <c r="B39" s="32"/>
      <c r="E39" s="27" t="s">
        <v>49</v>
      </c>
      <c r="F39" s="88">
        <f>ROUND((SUM(BI87:BI201)),  2)</f>
        <v>0</v>
      </c>
      <c r="I39" s="90">
        <v>0</v>
      </c>
      <c r="K39" s="88">
        <f>0</f>
        <v>0</v>
      </c>
      <c r="M39" s="32"/>
    </row>
    <row r="40" spans="2:13" s="1" customFormat="1" ht="6.95" customHeight="1">
      <c r="B40" s="32"/>
      <c r="M40" s="32"/>
    </row>
    <row r="41" spans="2:13" s="1" customFormat="1" ht="25.35" customHeight="1">
      <c r="B41" s="32"/>
      <c r="C41" s="91"/>
      <c r="D41" s="92" t="s">
        <v>50</v>
      </c>
      <c r="E41" s="54"/>
      <c r="F41" s="54"/>
      <c r="G41" s="93" t="s">
        <v>51</v>
      </c>
      <c r="H41" s="94" t="s">
        <v>52</v>
      </c>
      <c r="I41" s="54"/>
      <c r="J41" s="54"/>
      <c r="K41" s="95">
        <f>SUM(K32:K39)</f>
        <v>0</v>
      </c>
      <c r="L41" s="96"/>
      <c r="M41" s="32"/>
    </row>
    <row r="42" spans="2:13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32"/>
    </row>
    <row r="46" spans="2:13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32"/>
    </row>
    <row r="47" spans="2:13" s="1" customFormat="1" ht="24.95" customHeight="1">
      <c r="B47" s="32"/>
      <c r="C47" s="21" t="s">
        <v>106</v>
      </c>
      <c r="M47" s="32"/>
    </row>
    <row r="48" spans="2:13" s="1" customFormat="1" ht="6.95" customHeight="1">
      <c r="B48" s="32"/>
      <c r="M48" s="32"/>
    </row>
    <row r="49" spans="2:47" s="1" customFormat="1" ht="12" customHeight="1">
      <c r="B49" s="32"/>
      <c r="C49" s="27" t="s">
        <v>17</v>
      </c>
      <c r="M49" s="32"/>
    </row>
    <row r="50" spans="2:47" s="1" customFormat="1" ht="16.5" customHeight="1">
      <c r="B50" s="32"/>
      <c r="E50" s="269" t="str">
        <f>E7</f>
        <v>Polní cesta VPC 8R a DPC 22 v k. ú. Kostelní</v>
      </c>
      <c r="F50" s="270"/>
      <c r="G50" s="270"/>
      <c r="H50" s="270"/>
      <c r="M50" s="32"/>
    </row>
    <row r="51" spans="2:47" s="1" customFormat="1" ht="12" customHeight="1">
      <c r="B51" s="32"/>
      <c r="C51" s="27" t="s">
        <v>99</v>
      </c>
      <c r="M51" s="32"/>
    </row>
    <row r="52" spans="2:47" s="1" customFormat="1" ht="16.5" customHeight="1">
      <c r="B52" s="32"/>
      <c r="E52" s="233" t="str">
        <f>E9</f>
        <v>SO 102 - DPC 22</v>
      </c>
      <c r="F52" s="271"/>
      <c r="G52" s="271"/>
      <c r="H52" s="271"/>
      <c r="M52" s="32"/>
    </row>
    <row r="53" spans="2:47" s="1" customFormat="1" ht="6.95" customHeight="1">
      <c r="B53" s="32"/>
      <c r="M53" s="32"/>
    </row>
    <row r="54" spans="2:47" s="1" customFormat="1" ht="12" customHeight="1">
      <c r="B54" s="32"/>
      <c r="C54" s="27" t="s">
        <v>22</v>
      </c>
      <c r="F54" s="25" t="str">
        <f>F12</f>
        <v>k. ú. Kostelní</v>
      </c>
      <c r="I54" s="27" t="s">
        <v>24</v>
      </c>
      <c r="J54" s="49" t="str">
        <f>IF(J12="","",J12)</f>
        <v>31.1.2024</v>
      </c>
      <c r="M54" s="32"/>
    </row>
    <row r="55" spans="2:47" s="1" customFormat="1" ht="6.95" customHeight="1">
      <c r="B55" s="32"/>
      <c r="M55" s="32"/>
    </row>
    <row r="56" spans="2:47" s="1" customFormat="1" ht="25.7" customHeight="1">
      <c r="B56" s="32"/>
      <c r="C56" s="27" t="s">
        <v>26</v>
      </c>
      <c r="F56" s="25" t="str">
        <f>E15</f>
        <v>ČR - SPÚ - KPÚ pro KVK, Pobočka Karlovy Vary</v>
      </c>
      <c r="I56" s="27" t="s">
        <v>33</v>
      </c>
      <c r="J56" s="30" t="str">
        <f>E21</f>
        <v>GEOREAL spol. s r.o.</v>
      </c>
      <c r="M56" s="32"/>
    </row>
    <row r="57" spans="2:47" s="1" customFormat="1" ht="25.7" customHeight="1">
      <c r="B57" s="32"/>
      <c r="C57" s="27" t="s">
        <v>31</v>
      </c>
      <c r="F57" s="25" t="str">
        <f>IF(E18="","",E18)</f>
        <v>Vyplň údaj</v>
      </c>
      <c r="I57" s="27" t="s">
        <v>37</v>
      </c>
      <c r="J57" s="30" t="str">
        <f>E24</f>
        <v>GEOREAL spol. s r.o.</v>
      </c>
      <c r="M57" s="32"/>
    </row>
    <row r="58" spans="2:47" s="1" customFormat="1" ht="10.35" customHeight="1">
      <c r="B58" s="32"/>
      <c r="M58" s="32"/>
    </row>
    <row r="59" spans="2:47" s="1" customFormat="1" ht="29.25" customHeight="1">
      <c r="B59" s="32"/>
      <c r="C59" s="97" t="s">
        <v>107</v>
      </c>
      <c r="D59" s="91"/>
      <c r="E59" s="91"/>
      <c r="F59" s="91"/>
      <c r="G59" s="91"/>
      <c r="H59" s="91"/>
      <c r="I59" s="98" t="s">
        <v>108</v>
      </c>
      <c r="J59" s="98" t="s">
        <v>109</v>
      </c>
      <c r="K59" s="98" t="s">
        <v>110</v>
      </c>
      <c r="L59" s="91"/>
      <c r="M59" s="32"/>
    </row>
    <row r="60" spans="2:47" s="1" customFormat="1" ht="10.35" customHeight="1">
      <c r="B60" s="32"/>
      <c r="M60" s="32"/>
    </row>
    <row r="61" spans="2:47" s="1" customFormat="1" ht="22.9" customHeight="1">
      <c r="B61" s="32"/>
      <c r="C61" s="99" t="s">
        <v>74</v>
      </c>
      <c r="I61" s="63">
        <f>Q87</f>
        <v>0</v>
      </c>
      <c r="J61" s="63">
        <f>R87</f>
        <v>0</v>
      </c>
      <c r="K61" s="63">
        <f>K87</f>
        <v>0</v>
      </c>
      <c r="M61" s="32"/>
      <c r="AU61" s="17" t="s">
        <v>111</v>
      </c>
    </row>
    <row r="62" spans="2:47" s="8" customFormat="1" ht="24.95" customHeight="1">
      <c r="B62" s="100"/>
      <c r="D62" s="101" t="s">
        <v>112</v>
      </c>
      <c r="E62" s="102"/>
      <c r="F62" s="102"/>
      <c r="G62" s="102"/>
      <c r="H62" s="102"/>
      <c r="I62" s="103">
        <f>Q88</f>
        <v>0</v>
      </c>
      <c r="J62" s="103">
        <f>R88</f>
        <v>0</v>
      </c>
      <c r="K62" s="103">
        <f>K88</f>
        <v>0</v>
      </c>
      <c r="M62" s="100"/>
    </row>
    <row r="63" spans="2:47" s="9" customFormat="1" ht="19.899999999999999" customHeight="1">
      <c r="B63" s="104"/>
      <c r="D63" s="105" t="s">
        <v>113</v>
      </c>
      <c r="E63" s="106"/>
      <c r="F63" s="106"/>
      <c r="G63" s="106"/>
      <c r="H63" s="106"/>
      <c r="I63" s="107">
        <f>Q89</f>
        <v>0</v>
      </c>
      <c r="J63" s="107">
        <f>R89</f>
        <v>0</v>
      </c>
      <c r="K63" s="107">
        <f>K89</f>
        <v>0</v>
      </c>
      <c r="M63" s="104"/>
    </row>
    <row r="64" spans="2:47" s="9" customFormat="1" ht="19.899999999999999" customHeight="1">
      <c r="B64" s="104"/>
      <c r="D64" s="105" t="s">
        <v>246</v>
      </c>
      <c r="E64" s="106"/>
      <c r="F64" s="106"/>
      <c r="G64" s="106"/>
      <c r="H64" s="106"/>
      <c r="I64" s="107">
        <f>Q154</f>
        <v>0</v>
      </c>
      <c r="J64" s="107">
        <f>R154</f>
        <v>0</v>
      </c>
      <c r="K64" s="107">
        <f>K154</f>
        <v>0</v>
      </c>
      <c r="M64" s="104"/>
    </row>
    <row r="65" spans="2:13" s="9" customFormat="1" ht="19.899999999999999" customHeight="1">
      <c r="B65" s="104"/>
      <c r="D65" s="105" t="s">
        <v>248</v>
      </c>
      <c r="E65" s="106"/>
      <c r="F65" s="106"/>
      <c r="G65" s="106"/>
      <c r="H65" s="106"/>
      <c r="I65" s="107">
        <f>Q165</f>
        <v>0</v>
      </c>
      <c r="J65" s="107">
        <f>R165</f>
        <v>0</v>
      </c>
      <c r="K65" s="107">
        <f>K165</f>
        <v>0</v>
      </c>
      <c r="M65" s="104"/>
    </row>
    <row r="66" spans="2:13" s="9" customFormat="1" ht="19.899999999999999" customHeight="1">
      <c r="B66" s="104"/>
      <c r="D66" s="105" t="s">
        <v>114</v>
      </c>
      <c r="E66" s="106"/>
      <c r="F66" s="106"/>
      <c r="G66" s="106"/>
      <c r="H66" s="106"/>
      <c r="I66" s="107">
        <f>Q180</f>
        <v>0</v>
      </c>
      <c r="J66" s="107">
        <f>R180</f>
        <v>0</v>
      </c>
      <c r="K66" s="107">
        <f>K180</f>
        <v>0</v>
      </c>
      <c r="M66" s="104"/>
    </row>
    <row r="67" spans="2:13" s="9" customFormat="1" ht="19.899999999999999" customHeight="1">
      <c r="B67" s="104"/>
      <c r="D67" s="105" t="s">
        <v>250</v>
      </c>
      <c r="E67" s="106"/>
      <c r="F67" s="106"/>
      <c r="G67" s="106"/>
      <c r="H67" s="106"/>
      <c r="I67" s="107">
        <f>Q198</f>
        <v>0</v>
      </c>
      <c r="J67" s="107">
        <f>R198</f>
        <v>0</v>
      </c>
      <c r="K67" s="107">
        <f>K198</f>
        <v>0</v>
      </c>
      <c r="M67" s="104"/>
    </row>
    <row r="68" spans="2:13" s="1" customFormat="1" ht="21.75" customHeight="1">
      <c r="B68" s="32"/>
      <c r="M68" s="32"/>
    </row>
    <row r="69" spans="2:13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32"/>
    </row>
    <row r="73" spans="2:13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32"/>
    </row>
    <row r="74" spans="2:13" s="1" customFormat="1" ht="24.95" customHeight="1">
      <c r="B74" s="32"/>
      <c r="C74" s="21" t="s">
        <v>115</v>
      </c>
      <c r="M74" s="32"/>
    </row>
    <row r="75" spans="2:13" s="1" customFormat="1" ht="6.95" customHeight="1">
      <c r="B75" s="32"/>
      <c r="M75" s="32"/>
    </row>
    <row r="76" spans="2:13" s="1" customFormat="1" ht="12" customHeight="1">
      <c r="B76" s="32"/>
      <c r="C76" s="27" t="s">
        <v>17</v>
      </c>
      <c r="M76" s="32"/>
    </row>
    <row r="77" spans="2:13" s="1" customFormat="1" ht="16.5" customHeight="1">
      <c r="B77" s="32"/>
      <c r="E77" s="269" t="str">
        <f>E7</f>
        <v>Polní cesta VPC 8R a DPC 22 v k. ú. Kostelní</v>
      </c>
      <c r="F77" s="270"/>
      <c r="G77" s="270"/>
      <c r="H77" s="270"/>
      <c r="M77" s="32"/>
    </row>
    <row r="78" spans="2:13" s="1" customFormat="1" ht="12" customHeight="1">
      <c r="B78" s="32"/>
      <c r="C78" s="27" t="s">
        <v>99</v>
      </c>
      <c r="M78" s="32"/>
    </row>
    <row r="79" spans="2:13" s="1" customFormat="1" ht="16.5" customHeight="1">
      <c r="B79" s="32"/>
      <c r="E79" s="233" t="str">
        <f>E9</f>
        <v>SO 102 - DPC 22</v>
      </c>
      <c r="F79" s="271"/>
      <c r="G79" s="271"/>
      <c r="H79" s="271"/>
      <c r="M79" s="32"/>
    </row>
    <row r="80" spans="2:13" s="1" customFormat="1" ht="6.95" customHeight="1">
      <c r="B80" s="32"/>
      <c r="M80" s="32"/>
    </row>
    <row r="81" spans="2:65" s="1" customFormat="1" ht="12" customHeight="1">
      <c r="B81" s="32"/>
      <c r="C81" s="27" t="s">
        <v>22</v>
      </c>
      <c r="F81" s="25" t="str">
        <f>F12</f>
        <v>k. ú. Kostelní</v>
      </c>
      <c r="I81" s="27" t="s">
        <v>24</v>
      </c>
      <c r="J81" s="49" t="str">
        <f>IF(J12="","",J12)</f>
        <v>31.1.2024</v>
      </c>
      <c r="M81" s="32"/>
    </row>
    <row r="82" spans="2:65" s="1" customFormat="1" ht="6.95" customHeight="1">
      <c r="B82" s="32"/>
      <c r="M82" s="32"/>
    </row>
    <row r="83" spans="2:65" s="1" customFormat="1" ht="25.7" customHeight="1">
      <c r="B83" s="32"/>
      <c r="C83" s="27" t="s">
        <v>26</v>
      </c>
      <c r="F83" s="25" t="str">
        <f>E15</f>
        <v>ČR - SPÚ - KPÚ pro KVK, Pobočka Karlovy Vary</v>
      </c>
      <c r="I83" s="27" t="s">
        <v>33</v>
      </c>
      <c r="J83" s="30" t="str">
        <f>E21</f>
        <v>GEOREAL spol. s r.o.</v>
      </c>
      <c r="M83" s="32"/>
    </row>
    <row r="84" spans="2:65" s="1" customFormat="1" ht="25.7" customHeight="1">
      <c r="B84" s="32"/>
      <c r="C84" s="27" t="s">
        <v>31</v>
      </c>
      <c r="F84" s="25" t="str">
        <f>IF(E18="","",E18)</f>
        <v>Vyplň údaj</v>
      </c>
      <c r="I84" s="27" t="s">
        <v>37</v>
      </c>
      <c r="J84" s="30" t="str">
        <f>E24</f>
        <v>GEOREAL spol. s r.o.</v>
      </c>
      <c r="M84" s="32"/>
    </row>
    <row r="85" spans="2:65" s="1" customFormat="1" ht="10.35" customHeight="1">
      <c r="B85" s="32"/>
      <c r="M85" s="32"/>
    </row>
    <row r="86" spans="2:65" s="10" customFormat="1" ht="29.25" customHeight="1">
      <c r="B86" s="108"/>
      <c r="C86" s="109" t="s">
        <v>116</v>
      </c>
      <c r="D86" s="110" t="s">
        <v>59</v>
      </c>
      <c r="E86" s="110" t="s">
        <v>55</v>
      </c>
      <c r="F86" s="110" t="s">
        <v>56</v>
      </c>
      <c r="G86" s="110" t="s">
        <v>117</v>
      </c>
      <c r="H86" s="110" t="s">
        <v>118</v>
      </c>
      <c r="I86" s="110" t="s">
        <v>119</v>
      </c>
      <c r="J86" s="110" t="s">
        <v>120</v>
      </c>
      <c r="K86" s="110" t="s">
        <v>110</v>
      </c>
      <c r="L86" s="111" t="s">
        <v>121</v>
      </c>
      <c r="M86" s="108"/>
      <c r="N86" s="56" t="s">
        <v>20</v>
      </c>
      <c r="O86" s="57" t="s">
        <v>44</v>
      </c>
      <c r="P86" s="57" t="s">
        <v>122</v>
      </c>
      <c r="Q86" s="57" t="s">
        <v>123</v>
      </c>
      <c r="R86" s="57" t="s">
        <v>124</v>
      </c>
      <c r="S86" s="57" t="s">
        <v>125</v>
      </c>
      <c r="T86" s="57" t="s">
        <v>126</v>
      </c>
      <c r="U86" s="57" t="s">
        <v>127</v>
      </c>
      <c r="V86" s="57" t="s">
        <v>128</v>
      </c>
      <c r="W86" s="57" t="s">
        <v>129</v>
      </c>
      <c r="X86" s="58" t="s">
        <v>130</v>
      </c>
    </row>
    <row r="87" spans="2:65" s="1" customFormat="1" ht="22.9" customHeight="1">
      <c r="B87" s="32"/>
      <c r="C87" s="61" t="s">
        <v>131</v>
      </c>
      <c r="K87" s="112">
        <f>BK87</f>
        <v>0</v>
      </c>
      <c r="M87" s="32"/>
      <c r="N87" s="59"/>
      <c r="O87" s="50"/>
      <c r="P87" s="50"/>
      <c r="Q87" s="113">
        <f>Q88</f>
        <v>0</v>
      </c>
      <c r="R87" s="113">
        <f>R88</f>
        <v>0</v>
      </c>
      <c r="S87" s="50"/>
      <c r="T87" s="114">
        <f>T88</f>
        <v>0</v>
      </c>
      <c r="U87" s="50"/>
      <c r="V87" s="114">
        <f>V88</f>
        <v>188.42824623999999</v>
      </c>
      <c r="W87" s="50"/>
      <c r="X87" s="115">
        <f>X88</f>
        <v>0</v>
      </c>
      <c r="AT87" s="17" t="s">
        <v>75</v>
      </c>
      <c r="AU87" s="17" t="s">
        <v>111</v>
      </c>
      <c r="BK87" s="116">
        <f>BK88</f>
        <v>0</v>
      </c>
    </row>
    <row r="88" spans="2:65" s="11" customFormat="1" ht="25.9" customHeight="1">
      <c r="B88" s="117"/>
      <c r="D88" s="118" t="s">
        <v>75</v>
      </c>
      <c r="E88" s="119" t="s">
        <v>132</v>
      </c>
      <c r="F88" s="119" t="s">
        <v>133</v>
      </c>
      <c r="I88" s="120"/>
      <c r="J88" s="120"/>
      <c r="K88" s="121">
        <f>BK88</f>
        <v>0</v>
      </c>
      <c r="M88" s="117"/>
      <c r="N88" s="122"/>
      <c r="Q88" s="123">
        <f>Q89+Q154+Q165+Q180+Q198</f>
        <v>0</v>
      </c>
      <c r="R88" s="123">
        <f>R89+R154+R165+R180+R198</f>
        <v>0</v>
      </c>
      <c r="T88" s="124">
        <f>T89+T154+T165+T180+T198</f>
        <v>0</v>
      </c>
      <c r="V88" s="124">
        <f>V89+V154+V165+V180+V198</f>
        <v>188.42824623999999</v>
      </c>
      <c r="X88" s="125">
        <f>X89+X154+X165+X180+X198</f>
        <v>0</v>
      </c>
      <c r="AR88" s="118" t="s">
        <v>84</v>
      </c>
      <c r="AT88" s="126" t="s">
        <v>75</v>
      </c>
      <c r="AU88" s="126" t="s">
        <v>76</v>
      </c>
      <c r="AY88" s="118" t="s">
        <v>134</v>
      </c>
      <c r="BK88" s="127">
        <f>BK89+BK154+BK165+BK180+BK198</f>
        <v>0</v>
      </c>
    </row>
    <row r="89" spans="2:65" s="11" customFormat="1" ht="22.9" customHeight="1">
      <c r="B89" s="117"/>
      <c r="D89" s="118" t="s">
        <v>75</v>
      </c>
      <c r="E89" s="128" t="s">
        <v>84</v>
      </c>
      <c r="F89" s="128" t="s">
        <v>135</v>
      </c>
      <c r="I89" s="120"/>
      <c r="J89" s="120"/>
      <c r="K89" s="129">
        <f>BK89</f>
        <v>0</v>
      </c>
      <c r="M89" s="117"/>
      <c r="N89" s="122"/>
      <c r="Q89" s="123">
        <f>SUM(Q90:Q153)</f>
        <v>0</v>
      </c>
      <c r="R89" s="123">
        <f>SUM(R90:R153)</f>
        <v>0</v>
      </c>
      <c r="T89" s="124">
        <f>SUM(T90:T153)</f>
        <v>0</v>
      </c>
      <c r="V89" s="124">
        <f>SUM(V90:V153)</f>
        <v>0.19471150000000001</v>
      </c>
      <c r="X89" s="125">
        <f>SUM(X90:X153)</f>
        <v>0</v>
      </c>
      <c r="AR89" s="118" t="s">
        <v>84</v>
      </c>
      <c r="AT89" s="126" t="s">
        <v>75</v>
      </c>
      <c r="AU89" s="126" t="s">
        <v>84</v>
      </c>
      <c r="AY89" s="118" t="s">
        <v>134</v>
      </c>
      <c r="BK89" s="127">
        <f>SUM(BK90:BK153)</f>
        <v>0</v>
      </c>
    </row>
    <row r="90" spans="2:65" s="1" customFormat="1" ht="16.5" customHeight="1">
      <c r="B90" s="32"/>
      <c r="C90" s="130" t="s">
        <v>84</v>
      </c>
      <c r="D90" s="130" t="s">
        <v>136</v>
      </c>
      <c r="E90" s="131" t="s">
        <v>676</v>
      </c>
      <c r="F90" s="132" t="s">
        <v>677</v>
      </c>
      <c r="G90" s="133" t="s">
        <v>188</v>
      </c>
      <c r="H90" s="134">
        <v>7.7750000000000004</v>
      </c>
      <c r="I90" s="135"/>
      <c r="J90" s="135"/>
      <c r="K90" s="136">
        <f>ROUND(P90*H90,2)</f>
        <v>0</v>
      </c>
      <c r="L90" s="132" t="s">
        <v>20</v>
      </c>
      <c r="M90" s="32"/>
      <c r="N90" s="137" t="s">
        <v>20</v>
      </c>
      <c r="O90" s="138" t="s">
        <v>45</v>
      </c>
      <c r="P90" s="139">
        <f>I90+J90</f>
        <v>0</v>
      </c>
      <c r="Q90" s="139">
        <f>ROUND(I90*H90,2)</f>
        <v>0</v>
      </c>
      <c r="R90" s="139">
        <f>ROUND(J90*H90,2)</f>
        <v>0</v>
      </c>
      <c r="T90" s="140">
        <f>S90*H90</f>
        <v>0</v>
      </c>
      <c r="U90" s="140">
        <v>1.77E-2</v>
      </c>
      <c r="V90" s="140">
        <f>U90*H90</f>
        <v>0.1376175</v>
      </c>
      <c r="W90" s="140">
        <v>0</v>
      </c>
      <c r="X90" s="141">
        <f>W90*H90</f>
        <v>0</v>
      </c>
      <c r="AR90" s="142" t="s">
        <v>141</v>
      </c>
      <c r="AT90" s="142" t="s">
        <v>136</v>
      </c>
      <c r="AU90" s="142" t="s">
        <v>86</v>
      </c>
      <c r="AY90" s="17" t="s">
        <v>134</v>
      </c>
      <c r="BE90" s="143">
        <f>IF(O90="základní",K90,0)</f>
        <v>0</v>
      </c>
      <c r="BF90" s="143">
        <f>IF(O90="snížená",K90,0)</f>
        <v>0</v>
      </c>
      <c r="BG90" s="143">
        <f>IF(O90="zákl. přenesená",K90,0)</f>
        <v>0</v>
      </c>
      <c r="BH90" s="143">
        <f>IF(O90="sníž. přenesená",K90,0)</f>
        <v>0</v>
      </c>
      <c r="BI90" s="143">
        <f>IF(O90="nulová",K90,0)</f>
        <v>0</v>
      </c>
      <c r="BJ90" s="17" t="s">
        <v>84</v>
      </c>
      <c r="BK90" s="143">
        <f>ROUND(P90*H90,2)</f>
        <v>0</v>
      </c>
      <c r="BL90" s="17" t="s">
        <v>141</v>
      </c>
      <c r="BM90" s="142" t="s">
        <v>678</v>
      </c>
    </row>
    <row r="91" spans="2:65" s="1" customFormat="1">
      <c r="B91" s="32"/>
      <c r="D91" s="144" t="s">
        <v>143</v>
      </c>
      <c r="F91" s="145" t="s">
        <v>679</v>
      </c>
      <c r="I91" s="146"/>
      <c r="J91" s="146"/>
      <c r="M91" s="32"/>
      <c r="N91" s="147"/>
      <c r="X91" s="53"/>
      <c r="AT91" s="17" t="s">
        <v>143</v>
      </c>
      <c r="AU91" s="17" t="s">
        <v>86</v>
      </c>
    </row>
    <row r="92" spans="2:65" s="1" customFormat="1">
      <c r="B92" s="32"/>
      <c r="D92" s="144" t="s">
        <v>183</v>
      </c>
      <c r="F92" s="150" t="s">
        <v>680</v>
      </c>
      <c r="I92" s="146"/>
      <c r="J92" s="146"/>
      <c r="M92" s="32"/>
      <c r="N92" s="147"/>
      <c r="X92" s="53"/>
      <c r="AT92" s="17" t="s">
        <v>183</v>
      </c>
      <c r="AU92" s="17" t="s">
        <v>86</v>
      </c>
    </row>
    <row r="93" spans="2:65" s="12" customFormat="1">
      <c r="B93" s="151"/>
      <c r="D93" s="144" t="s">
        <v>191</v>
      </c>
      <c r="E93" s="152" t="s">
        <v>20</v>
      </c>
      <c r="F93" s="153" t="s">
        <v>681</v>
      </c>
      <c r="H93" s="154">
        <v>5.1829999999999998</v>
      </c>
      <c r="I93" s="155"/>
      <c r="J93" s="155"/>
      <c r="M93" s="151"/>
      <c r="N93" s="156"/>
      <c r="X93" s="157"/>
      <c r="AT93" s="152" t="s">
        <v>191</v>
      </c>
      <c r="AU93" s="152" t="s">
        <v>86</v>
      </c>
      <c r="AV93" s="12" t="s">
        <v>86</v>
      </c>
      <c r="AW93" s="12" t="s">
        <v>5</v>
      </c>
      <c r="AX93" s="12" t="s">
        <v>76</v>
      </c>
      <c r="AY93" s="152" t="s">
        <v>134</v>
      </c>
    </row>
    <row r="94" spans="2:65" s="12" customFormat="1">
      <c r="B94" s="151"/>
      <c r="D94" s="144" t="s">
        <v>191</v>
      </c>
      <c r="E94" s="152" t="s">
        <v>20</v>
      </c>
      <c r="F94" s="153" t="s">
        <v>682</v>
      </c>
      <c r="H94" s="154">
        <v>2.5920000000000001</v>
      </c>
      <c r="I94" s="155"/>
      <c r="J94" s="155"/>
      <c r="M94" s="151"/>
      <c r="N94" s="156"/>
      <c r="X94" s="157"/>
      <c r="AT94" s="152" t="s">
        <v>191</v>
      </c>
      <c r="AU94" s="152" t="s">
        <v>86</v>
      </c>
      <c r="AV94" s="12" t="s">
        <v>86</v>
      </c>
      <c r="AW94" s="12" t="s">
        <v>5</v>
      </c>
      <c r="AX94" s="12" t="s">
        <v>76</v>
      </c>
      <c r="AY94" s="152" t="s">
        <v>134</v>
      </c>
    </row>
    <row r="95" spans="2:65" s="14" customFormat="1">
      <c r="B95" s="167"/>
      <c r="D95" s="144" t="s">
        <v>191</v>
      </c>
      <c r="E95" s="168" t="s">
        <v>20</v>
      </c>
      <c r="F95" s="169" t="s">
        <v>259</v>
      </c>
      <c r="H95" s="170">
        <v>7.7750000000000004</v>
      </c>
      <c r="I95" s="171"/>
      <c r="J95" s="171"/>
      <c r="M95" s="167"/>
      <c r="N95" s="172"/>
      <c r="X95" s="173"/>
      <c r="AT95" s="168" t="s">
        <v>191</v>
      </c>
      <c r="AU95" s="168" t="s">
        <v>86</v>
      </c>
      <c r="AV95" s="14" t="s">
        <v>141</v>
      </c>
      <c r="AW95" s="14" t="s">
        <v>5</v>
      </c>
      <c r="AX95" s="14" t="s">
        <v>84</v>
      </c>
      <c r="AY95" s="168" t="s">
        <v>134</v>
      </c>
    </row>
    <row r="96" spans="2:65" s="1" customFormat="1" ht="24.2" customHeight="1">
      <c r="B96" s="32"/>
      <c r="C96" s="130" t="s">
        <v>86</v>
      </c>
      <c r="D96" s="130" t="s">
        <v>136</v>
      </c>
      <c r="E96" s="131" t="s">
        <v>165</v>
      </c>
      <c r="F96" s="132" t="s">
        <v>166</v>
      </c>
      <c r="G96" s="133" t="s">
        <v>167</v>
      </c>
      <c r="H96" s="134">
        <v>165.85</v>
      </c>
      <c r="I96" s="135"/>
      <c r="J96" s="135"/>
      <c r="K96" s="136">
        <f>ROUND(P96*H96,2)</f>
        <v>0</v>
      </c>
      <c r="L96" s="132" t="s">
        <v>140</v>
      </c>
      <c r="M96" s="32"/>
      <c r="N96" s="137" t="s">
        <v>20</v>
      </c>
      <c r="O96" s="138" t="s">
        <v>45</v>
      </c>
      <c r="P96" s="139">
        <f>I96+J96</f>
        <v>0</v>
      </c>
      <c r="Q96" s="139">
        <f>ROUND(I96*H96,2)</f>
        <v>0</v>
      </c>
      <c r="R96" s="139">
        <f>ROUND(J96*H96,2)</f>
        <v>0</v>
      </c>
      <c r="T96" s="140">
        <f>S96*H96</f>
        <v>0</v>
      </c>
      <c r="U96" s="140">
        <v>0</v>
      </c>
      <c r="V96" s="140">
        <f>U96*H96</f>
        <v>0</v>
      </c>
      <c r="W96" s="140">
        <v>0</v>
      </c>
      <c r="X96" s="141">
        <f>W96*H96</f>
        <v>0</v>
      </c>
      <c r="AR96" s="142" t="s">
        <v>141</v>
      </c>
      <c r="AT96" s="142" t="s">
        <v>136</v>
      </c>
      <c r="AU96" s="142" t="s">
        <v>86</v>
      </c>
      <c r="AY96" s="17" t="s">
        <v>134</v>
      </c>
      <c r="BE96" s="143">
        <f>IF(O96="základní",K96,0)</f>
        <v>0</v>
      </c>
      <c r="BF96" s="143">
        <f>IF(O96="snížená",K96,0)</f>
        <v>0</v>
      </c>
      <c r="BG96" s="143">
        <f>IF(O96="zákl. přenesená",K96,0)</f>
        <v>0</v>
      </c>
      <c r="BH96" s="143">
        <f>IF(O96="sníž. přenesená",K96,0)</f>
        <v>0</v>
      </c>
      <c r="BI96" s="143">
        <f>IF(O96="nulová",K96,0)</f>
        <v>0</v>
      </c>
      <c r="BJ96" s="17" t="s">
        <v>84</v>
      </c>
      <c r="BK96" s="143">
        <f>ROUND(P96*H96,2)</f>
        <v>0</v>
      </c>
      <c r="BL96" s="17" t="s">
        <v>141</v>
      </c>
      <c r="BM96" s="142" t="s">
        <v>683</v>
      </c>
    </row>
    <row r="97" spans="2:65" s="1" customFormat="1">
      <c r="B97" s="32"/>
      <c r="D97" s="144" t="s">
        <v>143</v>
      </c>
      <c r="F97" s="145" t="s">
        <v>169</v>
      </c>
      <c r="I97" s="146"/>
      <c r="J97" s="146"/>
      <c r="M97" s="32"/>
      <c r="N97" s="147"/>
      <c r="X97" s="53"/>
      <c r="AT97" s="17" t="s">
        <v>143</v>
      </c>
      <c r="AU97" s="17" t="s">
        <v>86</v>
      </c>
    </row>
    <row r="98" spans="2:65" s="1" customFormat="1">
      <c r="B98" s="32"/>
      <c r="D98" s="148" t="s">
        <v>145</v>
      </c>
      <c r="F98" s="149" t="s">
        <v>170</v>
      </c>
      <c r="I98" s="146"/>
      <c r="J98" s="146"/>
      <c r="M98" s="32"/>
      <c r="N98" s="147"/>
      <c r="X98" s="53"/>
      <c r="AT98" s="17" t="s">
        <v>145</v>
      </c>
      <c r="AU98" s="17" t="s">
        <v>86</v>
      </c>
    </row>
    <row r="99" spans="2:65" s="1" customFormat="1" ht="24.2" customHeight="1">
      <c r="B99" s="32"/>
      <c r="C99" s="130" t="s">
        <v>152</v>
      </c>
      <c r="D99" s="130" t="s">
        <v>136</v>
      </c>
      <c r="E99" s="131" t="s">
        <v>343</v>
      </c>
      <c r="F99" s="132" t="s">
        <v>344</v>
      </c>
      <c r="G99" s="133" t="s">
        <v>188</v>
      </c>
      <c r="H99" s="134">
        <v>64.099000000000004</v>
      </c>
      <c r="I99" s="135"/>
      <c r="J99" s="135"/>
      <c r="K99" s="136">
        <f>ROUND(P99*H99,2)</f>
        <v>0</v>
      </c>
      <c r="L99" s="132" t="s">
        <v>140</v>
      </c>
      <c r="M99" s="32"/>
      <c r="N99" s="137" t="s">
        <v>20</v>
      </c>
      <c r="O99" s="138" t="s">
        <v>45</v>
      </c>
      <c r="P99" s="139">
        <f>I99+J99</f>
        <v>0</v>
      </c>
      <c r="Q99" s="139">
        <f>ROUND(I99*H99,2)</f>
        <v>0</v>
      </c>
      <c r="R99" s="139">
        <f>ROUND(J99*H99,2)</f>
        <v>0</v>
      </c>
      <c r="T99" s="140">
        <f>S99*H99</f>
        <v>0</v>
      </c>
      <c r="U99" s="140">
        <v>0</v>
      </c>
      <c r="V99" s="140">
        <f>U99*H99</f>
        <v>0</v>
      </c>
      <c r="W99" s="140">
        <v>0</v>
      </c>
      <c r="X99" s="141">
        <f>W99*H99</f>
        <v>0</v>
      </c>
      <c r="AR99" s="142" t="s">
        <v>141</v>
      </c>
      <c r="AT99" s="142" t="s">
        <v>136</v>
      </c>
      <c r="AU99" s="142" t="s">
        <v>86</v>
      </c>
      <c r="AY99" s="17" t="s">
        <v>134</v>
      </c>
      <c r="BE99" s="143">
        <f>IF(O99="základní",K99,0)</f>
        <v>0</v>
      </c>
      <c r="BF99" s="143">
        <f>IF(O99="snížená",K99,0)</f>
        <v>0</v>
      </c>
      <c r="BG99" s="143">
        <f>IF(O99="zákl. přenesená",K99,0)</f>
        <v>0</v>
      </c>
      <c r="BH99" s="143">
        <f>IF(O99="sníž. přenesená",K99,0)</f>
        <v>0</v>
      </c>
      <c r="BI99" s="143">
        <f>IF(O99="nulová",K99,0)</f>
        <v>0</v>
      </c>
      <c r="BJ99" s="17" t="s">
        <v>84</v>
      </c>
      <c r="BK99" s="143">
        <f>ROUND(P99*H99,2)</f>
        <v>0</v>
      </c>
      <c r="BL99" s="17" t="s">
        <v>141</v>
      </c>
      <c r="BM99" s="142" t="s">
        <v>684</v>
      </c>
    </row>
    <row r="100" spans="2:65" s="1" customFormat="1">
      <c r="B100" s="32"/>
      <c r="D100" s="144" t="s">
        <v>143</v>
      </c>
      <c r="F100" s="145" t="s">
        <v>346</v>
      </c>
      <c r="I100" s="146"/>
      <c r="J100" s="146"/>
      <c r="M100" s="32"/>
      <c r="N100" s="147"/>
      <c r="X100" s="53"/>
      <c r="AT100" s="17" t="s">
        <v>143</v>
      </c>
      <c r="AU100" s="17" t="s">
        <v>86</v>
      </c>
    </row>
    <row r="101" spans="2:65" s="1" customFormat="1">
      <c r="B101" s="32"/>
      <c r="D101" s="148" t="s">
        <v>145</v>
      </c>
      <c r="F101" s="149" t="s">
        <v>347</v>
      </c>
      <c r="I101" s="146"/>
      <c r="J101" s="146"/>
      <c r="M101" s="32"/>
      <c r="N101" s="147"/>
      <c r="X101" s="53"/>
      <c r="AT101" s="17" t="s">
        <v>145</v>
      </c>
      <c r="AU101" s="17" t="s">
        <v>86</v>
      </c>
    </row>
    <row r="102" spans="2:65" s="12" customFormat="1">
      <c r="B102" s="151"/>
      <c r="D102" s="144" t="s">
        <v>191</v>
      </c>
      <c r="E102" s="152" t="s">
        <v>20</v>
      </c>
      <c r="F102" s="153" t="s">
        <v>685</v>
      </c>
      <c r="H102" s="154">
        <v>63.591999999999999</v>
      </c>
      <c r="I102" s="155"/>
      <c r="J102" s="155"/>
      <c r="M102" s="151"/>
      <c r="N102" s="156"/>
      <c r="X102" s="157"/>
      <c r="AT102" s="152" t="s">
        <v>191</v>
      </c>
      <c r="AU102" s="152" t="s">
        <v>86</v>
      </c>
      <c r="AV102" s="12" t="s">
        <v>86</v>
      </c>
      <c r="AW102" s="12" t="s">
        <v>5</v>
      </c>
      <c r="AX102" s="12" t="s">
        <v>76</v>
      </c>
      <c r="AY102" s="152" t="s">
        <v>134</v>
      </c>
    </row>
    <row r="103" spans="2:65" s="12" customFormat="1">
      <c r="B103" s="151"/>
      <c r="D103" s="144" t="s">
        <v>191</v>
      </c>
      <c r="E103" s="152" t="s">
        <v>20</v>
      </c>
      <c r="F103" s="153" t="s">
        <v>686</v>
      </c>
      <c r="H103" s="154">
        <v>0.50700000000000001</v>
      </c>
      <c r="I103" s="155"/>
      <c r="J103" s="155"/>
      <c r="M103" s="151"/>
      <c r="N103" s="156"/>
      <c r="X103" s="157"/>
      <c r="AT103" s="152" t="s">
        <v>191</v>
      </c>
      <c r="AU103" s="152" t="s">
        <v>86</v>
      </c>
      <c r="AV103" s="12" t="s">
        <v>86</v>
      </c>
      <c r="AW103" s="12" t="s">
        <v>5</v>
      </c>
      <c r="AX103" s="12" t="s">
        <v>76</v>
      </c>
      <c r="AY103" s="152" t="s">
        <v>134</v>
      </c>
    </row>
    <row r="104" spans="2:65" s="14" customFormat="1">
      <c r="B104" s="167"/>
      <c r="D104" s="144" t="s">
        <v>191</v>
      </c>
      <c r="E104" s="168" t="s">
        <v>20</v>
      </c>
      <c r="F104" s="169" t="s">
        <v>259</v>
      </c>
      <c r="H104" s="170">
        <v>64.099000000000004</v>
      </c>
      <c r="I104" s="171"/>
      <c r="J104" s="171"/>
      <c r="M104" s="167"/>
      <c r="N104" s="172"/>
      <c r="X104" s="173"/>
      <c r="AT104" s="168" t="s">
        <v>191</v>
      </c>
      <c r="AU104" s="168" t="s">
        <v>86</v>
      </c>
      <c r="AV104" s="14" t="s">
        <v>141</v>
      </c>
      <c r="AW104" s="14" t="s">
        <v>5</v>
      </c>
      <c r="AX104" s="14" t="s">
        <v>84</v>
      </c>
      <c r="AY104" s="168" t="s">
        <v>134</v>
      </c>
    </row>
    <row r="105" spans="2:65" s="1" customFormat="1">
      <c r="B105" s="32"/>
      <c r="C105" s="130" t="s">
        <v>141</v>
      </c>
      <c r="D105" s="130" t="s">
        <v>136</v>
      </c>
      <c r="E105" s="131" t="s">
        <v>349</v>
      </c>
      <c r="F105" s="132" t="s">
        <v>350</v>
      </c>
      <c r="G105" s="133" t="s">
        <v>188</v>
      </c>
      <c r="H105" s="134">
        <v>7.0919999999999996</v>
      </c>
      <c r="I105" s="135"/>
      <c r="J105" s="135"/>
      <c r="K105" s="136">
        <f>ROUND(P105*H105,2)</f>
        <v>0</v>
      </c>
      <c r="L105" s="132" t="s">
        <v>140</v>
      </c>
      <c r="M105" s="32"/>
      <c r="N105" s="137" t="s">
        <v>20</v>
      </c>
      <c r="O105" s="138" t="s">
        <v>45</v>
      </c>
      <c r="P105" s="139">
        <f>I105+J105</f>
        <v>0</v>
      </c>
      <c r="Q105" s="139">
        <f>ROUND(I105*H105,2)</f>
        <v>0</v>
      </c>
      <c r="R105" s="139">
        <f>ROUND(J105*H105,2)</f>
        <v>0</v>
      </c>
      <c r="T105" s="140">
        <f>S105*H105</f>
        <v>0</v>
      </c>
      <c r="U105" s="140">
        <v>0</v>
      </c>
      <c r="V105" s="140">
        <f>U105*H105</f>
        <v>0</v>
      </c>
      <c r="W105" s="140">
        <v>0</v>
      </c>
      <c r="X105" s="141">
        <f>W105*H105</f>
        <v>0</v>
      </c>
      <c r="AR105" s="142" t="s">
        <v>141</v>
      </c>
      <c r="AT105" s="142" t="s">
        <v>136</v>
      </c>
      <c r="AU105" s="142" t="s">
        <v>86</v>
      </c>
      <c r="AY105" s="17" t="s">
        <v>134</v>
      </c>
      <c r="BE105" s="143">
        <f>IF(O105="základní",K105,0)</f>
        <v>0</v>
      </c>
      <c r="BF105" s="143">
        <f>IF(O105="snížená",K105,0)</f>
        <v>0</v>
      </c>
      <c r="BG105" s="143">
        <f>IF(O105="zákl. přenesená",K105,0)</f>
        <v>0</v>
      </c>
      <c r="BH105" s="143">
        <f>IF(O105="sníž. přenesená",K105,0)</f>
        <v>0</v>
      </c>
      <c r="BI105" s="143">
        <f>IF(O105="nulová",K105,0)</f>
        <v>0</v>
      </c>
      <c r="BJ105" s="17" t="s">
        <v>84</v>
      </c>
      <c r="BK105" s="143">
        <f>ROUND(P105*H105,2)</f>
        <v>0</v>
      </c>
      <c r="BL105" s="17" t="s">
        <v>141</v>
      </c>
      <c r="BM105" s="142" t="s">
        <v>687</v>
      </c>
    </row>
    <row r="106" spans="2:65" s="1" customFormat="1">
      <c r="B106" s="32"/>
      <c r="D106" s="144" t="s">
        <v>143</v>
      </c>
      <c r="F106" s="145" t="s">
        <v>352</v>
      </c>
      <c r="I106" s="146"/>
      <c r="J106" s="146"/>
      <c r="M106" s="32"/>
      <c r="N106" s="147"/>
      <c r="X106" s="53"/>
      <c r="AT106" s="17" t="s">
        <v>143</v>
      </c>
      <c r="AU106" s="17" t="s">
        <v>86</v>
      </c>
    </row>
    <row r="107" spans="2:65" s="1" customFormat="1">
      <c r="B107" s="32"/>
      <c r="D107" s="148" t="s">
        <v>145</v>
      </c>
      <c r="F107" s="149" t="s">
        <v>353</v>
      </c>
      <c r="I107" s="146"/>
      <c r="J107" s="146"/>
      <c r="M107" s="32"/>
      <c r="N107" s="147"/>
      <c r="X107" s="53"/>
      <c r="AT107" s="17" t="s">
        <v>145</v>
      </c>
      <c r="AU107" s="17" t="s">
        <v>86</v>
      </c>
    </row>
    <row r="108" spans="2:65" s="1" customFormat="1">
      <c r="B108" s="32"/>
      <c r="D108" s="144" t="s">
        <v>183</v>
      </c>
      <c r="F108" s="150" t="s">
        <v>354</v>
      </c>
      <c r="I108" s="146"/>
      <c r="J108" s="146"/>
      <c r="M108" s="32"/>
      <c r="N108" s="147"/>
      <c r="X108" s="53"/>
      <c r="AT108" s="17" t="s">
        <v>183</v>
      </c>
      <c r="AU108" s="17" t="s">
        <v>86</v>
      </c>
    </row>
    <row r="109" spans="2:65" s="1" customFormat="1">
      <c r="B109" s="32"/>
      <c r="C109" s="130" t="s">
        <v>164</v>
      </c>
      <c r="D109" s="130" t="s">
        <v>136</v>
      </c>
      <c r="E109" s="131" t="s">
        <v>399</v>
      </c>
      <c r="F109" s="132" t="s">
        <v>400</v>
      </c>
      <c r="G109" s="133" t="s">
        <v>188</v>
      </c>
      <c r="H109" s="134">
        <v>33.17</v>
      </c>
      <c r="I109" s="135"/>
      <c r="J109" s="135"/>
      <c r="K109" s="136">
        <f>ROUND(P109*H109,2)</f>
        <v>0</v>
      </c>
      <c r="L109" s="132" t="s">
        <v>140</v>
      </c>
      <c r="M109" s="32"/>
      <c r="N109" s="137" t="s">
        <v>20</v>
      </c>
      <c r="O109" s="138" t="s">
        <v>45</v>
      </c>
      <c r="P109" s="139">
        <f>I109+J109</f>
        <v>0</v>
      </c>
      <c r="Q109" s="139">
        <f>ROUND(I109*H109,2)</f>
        <v>0</v>
      </c>
      <c r="R109" s="139">
        <f>ROUND(J109*H109,2)</f>
        <v>0</v>
      </c>
      <c r="T109" s="140">
        <f>S109*H109</f>
        <v>0</v>
      </c>
      <c r="U109" s="140">
        <v>0</v>
      </c>
      <c r="V109" s="140">
        <f>U109*H109</f>
        <v>0</v>
      </c>
      <c r="W109" s="140">
        <v>0</v>
      </c>
      <c r="X109" s="141">
        <f>W109*H109</f>
        <v>0</v>
      </c>
      <c r="AR109" s="142" t="s">
        <v>141</v>
      </c>
      <c r="AT109" s="142" t="s">
        <v>136</v>
      </c>
      <c r="AU109" s="142" t="s">
        <v>86</v>
      </c>
      <c r="AY109" s="17" t="s">
        <v>134</v>
      </c>
      <c r="BE109" s="143">
        <f>IF(O109="základní",K109,0)</f>
        <v>0</v>
      </c>
      <c r="BF109" s="143">
        <f>IF(O109="snížená",K109,0)</f>
        <v>0</v>
      </c>
      <c r="BG109" s="143">
        <f>IF(O109="zákl. přenesená",K109,0)</f>
        <v>0</v>
      </c>
      <c r="BH109" s="143">
        <f>IF(O109="sníž. přenesená",K109,0)</f>
        <v>0</v>
      </c>
      <c r="BI109" s="143">
        <f>IF(O109="nulová",K109,0)</f>
        <v>0</v>
      </c>
      <c r="BJ109" s="17" t="s">
        <v>84</v>
      </c>
      <c r="BK109" s="143">
        <f>ROUND(P109*H109,2)</f>
        <v>0</v>
      </c>
      <c r="BL109" s="17" t="s">
        <v>141</v>
      </c>
      <c r="BM109" s="142" t="s">
        <v>688</v>
      </c>
    </row>
    <row r="110" spans="2:65" s="1" customFormat="1">
      <c r="B110" s="32"/>
      <c r="D110" s="144" t="s">
        <v>143</v>
      </c>
      <c r="F110" s="145" t="s">
        <v>402</v>
      </c>
      <c r="I110" s="146"/>
      <c r="J110" s="146"/>
      <c r="M110" s="32"/>
      <c r="N110" s="147"/>
      <c r="X110" s="53"/>
      <c r="AT110" s="17" t="s">
        <v>143</v>
      </c>
      <c r="AU110" s="17" t="s">
        <v>86</v>
      </c>
    </row>
    <row r="111" spans="2:65" s="1" customFormat="1">
      <c r="B111" s="32"/>
      <c r="D111" s="148" t="s">
        <v>145</v>
      </c>
      <c r="F111" s="149" t="s">
        <v>403</v>
      </c>
      <c r="I111" s="146"/>
      <c r="J111" s="146"/>
      <c r="M111" s="32"/>
      <c r="N111" s="147"/>
      <c r="X111" s="53"/>
      <c r="AT111" s="17" t="s">
        <v>145</v>
      </c>
      <c r="AU111" s="17" t="s">
        <v>86</v>
      </c>
    </row>
    <row r="112" spans="2:65" s="12" customFormat="1">
      <c r="B112" s="151"/>
      <c r="D112" s="144" t="s">
        <v>191</v>
      </c>
      <c r="E112" s="152" t="s">
        <v>20</v>
      </c>
      <c r="F112" s="153" t="s">
        <v>689</v>
      </c>
      <c r="H112" s="154">
        <v>16.585000000000001</v>
      </c>
      <c r="I112" s="155"/>
      <c r="J112" s="155"/>
      <c r="M112" s="151"/>
      <c r="N112" s="156"/>
      <c r="X112" s="157"/>
      <c r="AT112" s="152" t="s">
        <v>191</v>
      </c>
      <c r="AU112" s="152" t="s">
        <v>86</v>
      </c>
      <c r="AV112" s="12" t="s">
        <v>86</v>
      </c>
      <c r="AW112" s="12" t="s">
        <v>5</v>
      </c>
      <c r="AX112" s="12" t="s">
        <v>76</v>
      </c>
      <c r="AY112" s="152" t="s">
        <v>134</v>
      </c>
    </row>
    <row r="113" spans="2:65" s="12" customFormat="1">
      <c r="B113" s="151"/>
      <c r="D113" s="144" t="s">
        <v>191</v>
      </c>
      <c r="E113" s="152" t="s">
        <v>20</v>
      </c>
      <c r="F113" s="153" t="s">
        <v>690</v>
      </c>
      <c r="H113" s="154">
        <v>16.585000000000001</v>
      </c>
      <c r="I113" s="155"/>
      <c r="J113" s="155"/>
      <c r="M113" s="151"/>
      <c r="N113" s="156"/>
      <c r="X113" s="157"/>
      <c r="AT113" s="152" t="s">
        <v>191</v>
      </c>
      <c r="AU113" s="152" t="s">
        <v>86</v>
      </c>
      <c r="AV113" s="12" t="s">
        <v>86</v>
      </c>
      <c r="AW113" s="12" t="s">
        <v>5</v>
      </c>
      <c r="AX113" s="12" t="s">
        <v>76</v>
      </c>
      <c r="AY113" s="152" t="s">
        <v>134</v>
      </c>
    </row>
    <row r="114" spans="2:65" s="14" customFormat="1">
      <c r="B114" s="167"/>
      <c r="D114" s="144" t="s">
        <v>191</v>
      </c>
      <c r="E114" s="168" t="s">
        <v>20</v>
      </c>
      <c r="F114" s="169" t="s">
        <v>259</v>
      </c>
      <c r="H114" s="170">
        <v>33.17</v>
      </c>
      <c r="I114" s="171"/>
      <c r="J114" s="171"/>
      <c r="M114" s="167"/>
      <c r="N114" s="172"/>
      <c r="X114" s="173"/>
      <c r="AT114" s="168" t="s">
        <v>191</v>
      </c>
      <c r="AU114" s="168" t="s">
        <v>86</v>
      </c>
      <c r="AV114" s="14" t="s">
        <v>141</v>
      </c>
      <c r="AW114" s="14" t="s">
        <v>5</v>
      </c>
      <c r="AX114" s="14" t="s">
        <v>84</v>
      </c>
      <c r="AY114" s="168" t="s">
        <v>134</v>
      </c>
    </row>
    <row r="115" spans="2:65" s="1" customFormat="1" ht="24.2" customHeight="1">
      <c r="B115" s="32"/>
      <c r="C115" s="130" t="s">
        <v>171</v>
      </c>
      <c r="D115" s="130" t="s">
        <v>136</v>
      </c>
      <c r="E115" s="131" t="s">
        <v>407</v>
      </c>
      <c r="F115" s="132" t="s">
        <v>408</v>
      </c>
      <c r="G115" s="133" t="s">
        <v>188</v>
      </c>
      <c r="H115" s="134">
        <v>16.585000000000001</v>
      </c>
      <c r="I115" s="135"/>
      <c r="J115" s="135"/>
      <c r="K115" s="136">
        <f>ROUND(P115*H115,2)</f>
        <v>0</v>
      </c>
      <c r="L115" s="132" t="s">
        <v>140</v>
      </c>
      <c r="M115" s="32"/>
      <c r="N115" s="137" t="s">
        <v>20</v>
      </c>
      <c r="O115" s="138" t="s">
        <v>45</v>
      </c>
      <c r="P115" s="139">
        <f>I115+J115</f>
        <v>0</v>
      </c>
      <c r="Q115" s="139">
        <f>ROUND(I115*H115,2)</f>
        <v>0</v>
      </c>
      <c r="R115" s="139">
        <f>ROUND(J115*H115,2)</f>
        <v>0</v>
      </c>
      <c r="T115" s="140">
        <f>S115*H115</f>
        <v>0</v>
      </c>
      <c r="U115" s="140">
        <v>0</v>
      </c>
      <c r="V115" s="140">
        <f>U115*H115</f>
        <v>0</v>
      </c>
      <c r="W115" s="140">
        <v>0</v>
      </c>
      <c r="X115" s="141">
        <f>W115*H115</f>
        <v>0</v>
      </c>
      <c r="AR115" s="142" t="s">
        <v>141</v>
      </c>
      <c r="AT115" s="142" t="s">
        <v>136</v>
      </c>
      <c r="AU115" s="142" t="s">
        <v>86</v>
      </c>
      <c r="AY115" s="17" t="s">
        <v>134</v>
      </c>
      <c r="BE115" s="143">
        <f>IF(O115="základní",K115,0)</f>
        <v>0</v>
      </c>
      <c r="BF115" s="143">
        <f>IF(O115="snížená",K115,0)</f>
        <v>0</v>
      </c>
      <c r="BG115" s="143">
        <f>IF(O115="zákl. přenesená",K115,0)</f>
        <v>0</v>
      </c>
      <c r="BH115" s="143">
        <f>IF(O115="sníž. přenesená",K115,0)</f>
        <v>0</v>
      </c>
      <c r="BI115" s="143">
        <f>IF(O115="nulová",K115,0)</f>
        <v>0</v>
      </c>
      <c r="BJ115" s="17" t="s">
        <v>84</v>
      </c>
      <c r="BK115" s="143">
        <f>ROUND(P115*H115,2)</f>
        <v>0</v>
      </c>
      <c r="BL115" s="17" t="s">
        <v>141</v>
      </c>
      <c r="BM115" s="142" t="s">
        <v>691</v>
      </c>
    </row>
    <row r="116" spans="2:65" s="1" customFormat="1">
      <c r="B116" s="32"/>
      <c r="D116" s="144" t="s">
        <v>143</v>
      </c>
      <c r="F116" s="145" t="s">
        <v>410</v>
      </c>
      <c r="I116" s="146"/>
      <c r="J116" s="146"/>
      <c r="M116" s="32"/>
      <c r="N116" s="147"/>
      <c r="X116" s="53"/>
      <c r="AT116" s="17" t="s">
        <v>143</v>
      </c>
      <c r="AU116" s="17" t="s">
        <v>86</v>
      </c>
    </row>
    <row r="117" spans="2:65" s="1" customFormat="1">
      <c r="B117" s="32"/>
      <c r="D117" s="148" t="s">
        <v>145</v>
      </c>
      <c r="F117" s="149" t="s">
        <v>411</v>
      </c>
      <c r="I117" s="146"/>
      <c r="J117" s="146"/>
      <c r="M117" s="32"/>
      <c r="N117" s="147"/>
      <c r="X117" s="53"/>
      <c r="AT117" s="17" t="s">
        <v>145</v>
      </c>
      <c r="AU117" s="17" t="s">
        <v>86</v>
      </c>
    </row>
    <row r="118" spans="2:65" s="12" customFormat="1">
      <c r="B118" s="151"/>
      <c r="D118" s="144" t="s">
        <v>191</v>
      </c>
      <c r="E118" s="152" t="s">
        <v>20</v>
      </c>
      <c r="F118" s="153" t="s">
        <v>692</v>
      </c>
      <c r="H118" s="154">
        <v>16.585000000000001</v>
      </c>
      <c r="I118" s="155"/>
      <c r="J118" s="155"/>
      <c r="M118" s="151"/>
      <c r="N118" s="156"/>
      <c r="X118" s="157"/>
      <c r="AT118" s="152" t="s">
        <v>191</v>
      </c>
      <c r="AU118" s="152" t="s">
        <v>86</v>
      </c>
      <c r="AV118" s="12" t="s">
        <v>86</v>
      </c>
      <c r="AW118" s="12" t="s">
        <v>5</v>
      </c>
      <c r="AX118" s="12" t="s">
        <v>84</v>
      </c>
      <c r="AY118" s="152" t="s">
        <v>134</v>
      </c>
    </row>
    <row r="119" spans="2:65" s="1" customFormat="1" ht="16.5" customHeight="1">
      <c r="B119" s="32"/>
      <c r="C119" s="130" t="s">
        <v>177</v>
      </c>
      <c r="D119" s="130" t="s">
        <v>136</v>
      </c>
      <c r="E119" s="131" t="s">
        <v>693</v>
      </c>
      <c r="F119" s="132" t="s">
        <v>694</v>
      </c>
      <c r="G119" s="133" t="s">
        <v>167</v>
      </c>
      <c r="H119" s="134">
        <v>155.49</v>
      </c>
      <c r="I119" s="135"/>
      <c r="J119" s="135"/>
      <c r="K119" s="136">
        <f>ROUND(P119*H119,2)</f>
        <v>0</v>
      </c>
      <c r="L119" s="132" t="s">
        <v>20</v>
      </c>
      <c r="M119" s="32"/>
      <c r="N119" s="137" t="s">
        <v>20</v>
      </c>
      <c r="O119" s="138" t="s">
        <v>45</v>
      </c>
      <c r="P119" s="139">
        <f>I119+J119</f>
        <v>0</v>
      </c>
      <c r="Q119" s="139">
        <f>ROUND(I119*H119,2)</f>
        <v>0</v>
      </c>
      <c r="R119" s="139">
        <f>ROUND(J119*H119,2)</f>
        <v>0</v>
      </c>
      <c r="T119" s="140">
        <f>S119*H119</f>
        <v>0</v>
      </c>
      <c r="U119" s="140">
        <v>0</v>
      </c>
      <c r="V119" s="140">
        <f>U119*H119</f>
        <v>0</v>
      </c>
      <c r="W119" s="140">
        <v>0</v>
      </c>
      <c r="X119" s="141">
        <f>W119*H119</f>
        <v>0</v>
      </c>
      <c r="AR119" s="142" t="s">
        <v>141</v>
      </c>
      <c r="AT119" s="142" t="s">
        <v>136</v>
      </c>
      <c r="AU119" s="142" t="s">
        <v>86</v>
      </c>
      <c r="AY119" s="17" t="s">
        <v>134</v>
      </c>
      <c r="BE119" s="143">
        <f>IF(O119="základní",K119,0)</f>
        <v>0</v>
      </c>
      <c r="BF119" s="143">
        <f>IF(O119="snížená",K119,0)</f>
        <v>0</v>
      </c>
      <c r="BG119" s="143">
        <f>IF(O119="zákl. přenesená",K119,0)</f>
        <v>0</v>
      </c>
      <c r="BH119" s="143">
        <f>IF(O119="sníž. přenesená",K119,0)</f>
        <v>0</v>
      </c>
      <c r="BI119" s="143">
        <f>IF(O119="nulová",K119,0)</f>
        <v>0</v>
      </c>
      <c r="BJ119" s="17" t="s">
        <v>84</v>
      </c>
      <c r="BK119" s="143">
        <f>ROUND(P119*H119,2)</f>
        <v>0</v>
      </c>
      <c r="BL119" s="17" t="s">
        <v>141</v>
      </c>
      <c r="BM119" s="142" t="s">
        <v>695</v>
      </c>
    </row>
    <row r="120" spans="2:65" s="1" customFormat="1">
      <c r="B120" s="32"/>
      <c r="D120" s="144" t="s">
        <v>143</v>
      </c>
      <c r="F120" s="145" t="s">
        <v>696</v>
      </c>
      <c r="I120" s="146"/>
      <c r="J120" s="146"/>
      <c r="M120" s="32"/>
      <c r="N120" s="147"/>
      <c r="X120" s="53"/>
      <c r="AT120" s="17" t="s">
        <v>143</v>
      </c>
      <c r="AU120" s="17" t="s">
        <v>86</v>
      </c>
    </row>
    <row r="121" spans="2:65" s="1" customFormat="1" ht="24.2" customHeight="1">
      <c r="B121" s="32"/>
      <c r="C121" s="130" t="s">
        <v>185</v>
      </c>
      <c r="D121" s="130" t="s">
        <v>136</v>
      </c>
      <c r="E121" s="131" t="s">
        <v>416</v>
      </c>
      <c r="F121" s="132" t="s">
        <v>417</v>
      </c>
      <c r="G121" s="133" t="s">
        <v>188</v>
      </c>
      <c r="H121" s="134">
        <v>16.585000000000001</v>
      </c>
      <c r="I121" s="135"/>
      <c r="J121" s="135"/>
      <c r="K121" s="136">
        <f>ROUND(P121*H121,2)</f>
        <v>0</v>
      </c>
      <c r="L121" s="132" t="s">
        <v>140</v>
      </c>
      <c r="M121" s="32"/>
      <c r="N121" s="137" t="s">
        <v>20</v>
      </c>
      <c r="O121" s="138" t="s">
        <v>45</v>
      </c>
      <c r="P121" s="139">
        <f>I121+J121</f>
        <v>0</v>
      </c>
      <c r="Q121" s="139">
        <f>ROUND(I121*H121,2)</f>
        <v>0</v>
      </c>
      <c r="R121" s="139">
        <f>ROUND(J121*H121,2)</f>
        <v>0</v>
      </c>
      <c r="T121" s="140">
        <f>S121*H121</f>
        <v>0</v>
      </c>
      <c r="U121" s="140">
        <v>0</v>
      </c>
      <c r="V121" s="140">
        <f>U121*H121</f>
        <v>0</v>
      </c>
      <c r="W121" s="140">
        <v>0</v>
      </c>
      <c r="X121" s="141">
        <f>W121*H121</f>
        <v>0</v>
      </c>
      <c r="AR121" s="142" t="s">
        <v>141</v>
      </c>
      <c r="AT121" s="142" t="s">
        <v>136</v>
      </c>
      <c r="AU121" s="142" t="s">
        <v>86</v>
      </c>
      <c r="AY121" s="17" t="s">
        <v>134</v>
      </c>
      <c r="BE121" s="143">
        <f>IF(O121="základní",K121,0)</f>
        <v>0</v>
      </c>
      <c r="BF121" s="143">
        <f>IF(O121="snížená",K121,0)</f>
        <v>0</v>
      </c>
      <c r="BG121" s="143">
        <f>IF(O121="zákl. přenesená",K121,0)</f>
        <v>0</v>
      </c>
      <c r="BH121" s="143">
        <f>IF(O121="sníž. přenesená",K121,0)</f>
        <v>0</v>
      </c>
      <c r="BI121" s="143">
        <f>IF(O121="nulová",K121,0)</f>
        <v>0</v>
      </c>
      <c r="BJ121" s="17" t="s">
        <v>84</v>
      </c>
      <c r="BK121" s="143">
        <f>ROUND(P121*H121,2)</f>
        <v>0</v>
      </c>
      <c r="BL121" s="17" t="s">
        <v>141</v>
      </c>
      <c r="BM121" s="142" t="s">
        <v>697</v>
      </c>
    </row>
    <row r="122" spans="2:65" s="1" customFormat="1">
      <c r="B122" s="32"/>
      <c r="D122" s="144" t="s">
        <v>143</v>
      </c>
      <c r="F122" s="145" t="s">
        <v>419</v>
      </c>
      <c r="I122" s="146"/>
      <c r="J122" s="146"/>
      <c r="M122" s="32"/>
      <c r="N122" s="147"/>
      <c r="X122" s="53"/>
      <c r="AT122" s="17" t="s">
        <v>143</v>
      </c>
      <c r="AU122" s="17" t="s">
        <v>86</v>
      </c>
    </row>
    <row r="123" spans="2:65" s="1" customFormat="1">
      <c r="B123" s="32"/>
      <c r="D123" s="148" t="s">
        <v>145</v>
      </c>
      <c r="F123" s="149" t="s">
        <v>420</v>
      </c>
      <c r="I123" s="146"/>
      <c r="J123" s="146"/>
      <c r="M123" s="32"/>
      <c r="N123" s="147"/>
      <c r="X123" s="53"/>
      <c r="AT123" s="17" t="s">
        <v>145</v>
      </c>
      <c r="AU123" s="17" t="s">
        <v>86</v>
      </c>
    </row>
    <row r="124" spans="2:65" s="12" customFormat="1">
      <c r="B124" s="151"/>
      <c r="D124" s="144" t="s">
        <v>191</v>
      </c>
      <c r="E124" s="152" t="s">
        <v>20</v>
      </c>
      <c r="F124" s="153" t="s">
        <v>698</v>
      </c>
      <c r="H124" s="154">
        <v>16.585000000000001</v>
      </c>
      <c r="I124" s="155"/>
      <c r="J124" s="155"/>
      <c r="M124" s="151"/>
      <c r="N124" s="156"/>
      <c r="X124" s="157"/>
      <c r="AT124" s="152" t="s">
        <v>191</v>
      </c>
      <c r="AU124" s="152" t="s">
        <v>86</v>
      </c>
      <c r="AV124" s="12" t="s">
        <v>86</v>
      </c>
      <c r="AW124" s="12" t="s">
        <v>5</v>
      </c>
      <c r="AX124" s="12" t="s">
        <v>84</v>
      </c>
      <c r="AY124" s="152" t="s">
        <v>134</v>
      </c>
    </row>
    <row r="125" spans="2:65" s="1" customFormat="1">
      <c r="B125" s="32"/>
      <c r="C125" s="130" t="s">
        <v>193</v>
      </c>
      <c r="D125" s="130" t="s">
        <v>136</v>
      </c>
      <c r="E125" s="131" t="s">
        <v>423</v>
      </c>
      <c r="F125" s="132" t="s">
        <v>424</v>
      </c>
      <c r="G125" s="133" t="s">
        <v>167</v>
      </c>
      <c r="H125" s="134">
        <v>139.93</v>
      </c>
      <c r="I125" s="135"/>
      <c r="J125" s="135"/>
      <c r="K125" s="136">
        <f>ROUND(P125*H125,2)</f>
        <v>0</v>
      </c>
      <c r="L125" s="132" t="s">
        <v>140</v>
      </c>
      <c r="M125" s="32"/>
      <c r="N125" s="137" t="s">
        <v>20</v>
      </c>
      <c r="O125" s="138" t="s">
        <v>45</v>
      </c>
      <c r="P125" s="139">
        <f>I125+J125</f>
        <v>0</v>
      </c>
      <c r="Q125" s="139">
        <f>ROUND(I125*H125,2)</f>
        <v>0</v>
      </c>
      <c r="R125" s="139">
        <f>ROUND(J125*H125,2)</f>
        <v>0</v>
      </c>
      <c r="T125" s="140">
        <f>S125*H125</f>
        <v>0</v>
      </c>
      <c r="U125" s="140">
        <v>0</v>
      </c>
      <c r="V125" s="140">
        <f>U125*H125</f>
        <v>0</v>
      </c>
      <c r="W125" s="140">
        <v>0</v>
      </c>
      <c r="X125" s="141">
        <f>W125*H125</f>
        <v>0</v>
      </c>
      <c r="AR125" s="142" t="s">
        <v>141</v>
      </c>
      <c r="AT125" s="142" t="s">
        <v>136</v>
      </c>
      <c r="AU125" s="142" t="s">
        <v>86</v>
      </c>
      <c r="AY125" s="17" t="s">
        <v>134</v>
      </c>
      <c r="BE125" s="143">
        <f>IF(O125="základní",K125,0)</f>
        <v>0</v>
      </c>
      <c r="BF125" s="143">
        <f>IF(O125="snížená",K125,0)</f>
        <v>0</v>
      </c>
      <c r="BG125" s="143">
        <f>IF(O125="zákl. přenesená",K125,0)</f>
        <v>0</v>
      </c>
      <c r="BH125" s="143">
        <f>IF(O125="sníž. přenesená",K125,0)</f>
        <v>0</v>
      </c>
      <c r="BI125" s="143">
        <f>IF(O125="nulová",K125,0)</f>
        <v>0</v>
      </c>
      <c r="BJ125" s="17" t="s">
        <v>84</v>
      </c>
      <c r="BK125" s="143">
        <f>ROUND(P125*H125,2)</f>
        <v>0</v>
      </c>
      <c r="BL125" s="17" t="s">
        <v>141</v>
      </c>
      <c r="BM125" s="142" t="s">
        <v>699</v>
      </c>
    </row>
    <row r="126" spans="2:65" s="1" customFormat="1">
      <c r="B126" s="32"/>
      <c r="D126" s="144" t="s">
        <v>143</v>
      </c>
      <c r="F126" s="145" t="s">
        <v>426</v>
      </c>
      <c r="I126" s="146"/>
      <c r="J126" s="146"/>
      <c r="M126" s="32"/>
      <c r="N126" s="147"/>
      <c r="X126" s="53"/>
      <c r="AT126" s="17" t="s">
        <v>143</v>
      </c>
      <c r="AU126" s="17" t="s">
        <v>86</v>
      </c>
    </row>
    <row r="127" spans="2:65" s="1" customFormat="1">
      <c r="B127" s="32"/>
      <c r="D127" s="148" t="s">
        <v>145</v>
      </c>
      <c r="F127" s="149" t="s">
        <v>427</v>
      </c>
      <c r="I127" s="146"/>
      <c r="J127" s="146"/>
      <c r="M127" s="32"/>
      <c r="N127" s="147"/>
      <c r="X127" s="53"/>
      <c r="AT127" s="17" t="s">
        <v>145</v>
      </c>
      <c r="AU127" s="17" t="s">
        <v>86</v>
      </c>
    </row>
    <row r="128" spans="2:65" s="12" customFormat="1">
      <c r="B128" s="151"/>
      <c r="D128" s="144" t="s">
        <v>191</v>
      </c>
      <c r="E128" s="152" t="s">
        <v>20</v>
      </c>
      <c r="F128" s="153" t="s">
        <v>700</v>
      </c>
      <c r="H128" s="154">
        <v>139.93</v>
      </c>
      <c r="I128" s="155"/>
      <c r="J128" s="155"/>
      <c r="M128" s="151"/>
      <c r="N128" s="156"/>
      <c r="X128" s="157"/>
      <c r="AT128" s="152" t="s">
        <v>191</v>
      </c>
      <c r="AU128" s="152" t="s">
        <v>86</v>
      </c>
      <c r="AV128" s="12" t="s">
        <v>86</v>
      </c>
      <c r="AW128" s="12" t="s">
        <v>5</v>
      </c>
      <c r="AX128" s="12" t="s">
        <v>84</v>
      </c>
      <c r="AY128" s="152" t="s">
        <v>134</v>
      </c>
    </row>
    <row r="129" spans="2:65" s="1" customFormat="1" ht="24.2" customHeight="1">
      <c r="B129" s="32"/>
      <c r="C129" s="130" t="s">
        <v>199</v>
      </c>
      <c r="D129" s="130" t="s">
        <v>136</v>
      </c>
      <c r="E129" s="131" t="s">
        <v>701</v>
      </c>
      <c r="F129" s="132" t="s">
        <v>702</v>
      </c>
      <c r="G129" s="133" t="s">
        <v>167</v>
      </c>
      <c r="H129" s="134">
        <v>155.49</v>
      </c>
      <c r="I129" s="135"/>
      <c r="J129" s="135"/>
      <c r="K129" s="136">
        <f>ROUND(P129*H129,2)</f>
        <v>0</v>
      </c>
      <c r="L129" s="132" t="s">
        <v>140</v>
      </c>
      <c r="M129" s="32"/>
      <c r="N129" s="137" t="s">
        <v>20</v>
      </c>
      <c r="O129" s="138" t="s">
        <v>45</v>
      </c>
      <c r="P129" s="139">
        <f>I129+J129</f>
        <v>0</v>
      </c>
      <c r="Q129" s="139">
        <f>ROUND(I129*H129,2)</f>
        <v>0</v>
      </c>
      <c r="R129" s="139">
        <f>ROUND(J129*H129,2)</f>
        <v>0</v>
      </c>
      <c r="T129" s="140">
        <f>S129*H129</f>
        <v>0</v>
      </c>
      <c r="U129" s="140">
        <v>0</v>
      </c>
      <c r="V129" s="140">
        <f>U129*H129</f>
        <v>0</v>
      </c>
      <c r="W129" s="140">
        <v>0</v>
      </c>
      <c r="X129" s="141">
        <f>W129*H129</f>
        <v>0</v>
      </c>
      <c r="AR129" s="142" t="s">
        <v>141</v>
      </c>
      <c r="AT129" s="142" t="s">
        <v>136</v>
      </c>
      <c r="AU129" s="142" t="s">
        <v>86</v>
      </c>
      <c r="AY129" s="17" t="s">
        <v>134</v>
      </c>
      <c r="BE129" s="143">
        <f>IF(O129="základní",K129,0)</f>
        <v>0</v>
      </c>
      <c r="BF129" s="143">
        <f>IF(O129="snížená",K129,0)</f>
        <v>0</v>
      </c>
      <c r="BG129" s="143">
        <f>IF(O129="zákl. přenesená",K129,0)</f>
        <v>0</v>
      </c>
      <c r="BH129" s="143">
        <f>IF(O129="sníž. přenesená",K129,0)</f>
        <v>0</v>
      </c>
      <c r="BI129" s="143">
        <f>IF(O129="nulová",K129,0)</f>
        <v>0</v>
      </c>
      <c r="BJ129" s="17" t="s">
        <v>84</v>
      </c>
      <c r="BK129" s="143">
        <f>ROUND(P129*H129,2)</f>
        <v>0</v>
      </c>
      <c r="BL129" s="17" t="s">
        <v>141</v>
      </c>
      <c r="BM129" s="142" t="s">
        <v>703</v>
      </c>
    </row>
    <row r="130" spans="2:65" s="1" customFormat="1">
      <c r="B130" s="32"/>
      <c r="D130" s="144" t="s">
        <v>143</v>
      </c>
      <c r="F130" s="145" t="s">
        <v>704</v>
      </c>
      <c r="I130" s="146"/>
      <c r="J130" s="146"/>
      <c r="M130" s="32"/>
      <c r="N130" s="147"/>
      <c r="X130" s="53"/>
      <c r="AT130" s="17" t="s">
        <v>143</v>
      </c>
      <c r="AU130" s="17" t="s">
        <v>86</v>
      </c>
    </row>
    <row r="131" spans="2:65" s="1" customFormat="1">
      <c r="B131" s="32"/>
      <c r="D131" s="148" t="s">
        <v>145</v>
      </c>
      <c r="F131" s="149" t="s">
        <v>705</v>
      </c>
      <c r="I131" s="146"/>
      <c r="J131" s="146"/>
      <c r="M131" s="32"/>
      <c r="N131" s="147"/>
      <c r="X131" s="53"/>
      <c r="AT131" s="17" t="s">
        <v>145</v>
      </c>
      <c r="AU131" s="17" t="s">
        <v>86</v>
      </c>
    </row>
    <row r="132" spans="2:65" s="1" customFormat="1" ht="24.2" customHeight="1">
      <c r="B132" s="32"/>
      <c r="C132" s="130" t="s">
        <v>205</v>
      </c>
      <c r="D132" s="130" t="s">
        <v>136</v>
      </c>
      <c r="E132" s="131" t="s">
        <v>430</v>
      </c>
      <c r="F132" s="132" t="s">
        <v>431</v>
      </c>
      <c r="G132" s="133" t="s">
        <v>167</v>
      </c>
      <c r="H132" s="134">
        <v>11.766999999999999</v>
      </c>
      <c r="I132" s="135"/>
      <c r="J132" s="135"/>
      <c r="K132" s="136">
        <f>ROUND(P132*H132,2)</f>
        <v>0</v>
      </c>
      <c r="L132" s="132" t="s">
        <v>140</v>
      </c>
      <c r="M132" s="32"/>
      <c r="N132" s="137" t="s">
        <v>20</v>
      </c>
      <c r="O132" s="138" t="s">
        <v>45</v>
      </c>
      <c r="P132" s="139">
        <f>I132+J132</f>
        <v>0</v>
      </c>
      <c r="Q132" s="139">
        <f>ROUND(I132*H132,2)</f>
        <v>0</v>
      </c>
      <c r="R132" s="139">
        <f>ROUND(J132*H132,2)</f>
        <v>0</v>
      </c>
      <c r="T132" s="140">
        <f>S132*H132</f>
        <v>0</v>
      </c>
      <c r="U132" s="140">
        <v>0</v>
      </c>
      <c r="V132" s="140">
        <f>U132*H132</f>
        <v>0</v>
      </c>
      <c r="W132" s="140">
        <v>0</v>
      </c>
      <c r="X132" s="141">
        <f>W132*H132</f>
        <v>0</v>
      </c>
      <c r="AR132" s="142" t="s">
        <v>141</v>
      </c>
      <c r="AT132" s="142" t="s">
        <v>136</v>
      </c>
      <c r="AU132" s="142" t="s">
        <v>86</v>
      </c>
      <c r="AY132" s="17" t="s">
        <v>134</v>
      </c>
      <c r="BE132" s="143">
        <f>IF(O132="základní",K132,0)</f>
        <v>0</v>
      </c>
      <c r="BF132" s="143">
        <f>IF(O132="snížená",K132,0)</f>
        <v>0</v>
      </c>
      <c r="BG132" s="143">
        <f>IF(O132="zákl. přenesená",K132,0)</f>
        <v>0</v>
      </c>
      <c r="BH132" s="143">
        <f>IF(O132="sníž. přenesená",K132,0)</f>
        <v>0</v>
      </c>
      <c r="BI132" s="143">
        <f>IF(O132="nulová",K132,0)</f>
        <v>0</v>
      </c>
      <c r="BJ132" s="17" t="s">
        <v>84</v>
      </c>
      <c r="BK132" s="143">
        <f>ROUND(P132*H132,2)</f>
        <v>0</v>
      </c>
      <c r="BL132" s="17" t="s">
        <v>141</v>
      </c>
      <c r="BM132" s="142" t="s">
        <v>706</v>
      </c>
    </row>
    <row r="133" spans="2:65" s="1" customFormat="1">
      <c r="B133" s="32"/>
      <c r="D133" s="144" t="s">
        <v>143</v>
      </c>
      <c r="F133" s="145" t="s">
        <v>433</v>
      </c>
      <c r="I133" s="146"/>
      <c r="J133" s="146"/>
      <c r="M133" s="32"/>
      <c r="N133" s="147"/>
      <c r="X133" s="53"/>
      <c r="AT133" s="17" t="s">
        <v>143</v>
      </c>
      <c r="AU133" s="17" t="s">
        <v>86</v>
      </c>
    </row>
    <row r="134" spans="2:65" s="1" customFormat="1">
      <c r="B134" s="32"/>
      <c r="D134" s="148" t="s">
        <v>145</v>
      </c>
      <c r="F134" s="149" t="s">
        <v>434</v>
      </c>
      <c r="I134" s="146"/>
      <c r="J134" s="146"/>
      <c r="M134" s="32"/>
      <c r="N134" s="147"/>
      <c r="X134" s="53"/>
      <c r="AT134" s="17" t="s">
        <v>145</v>
      </c>
      <c r="AU134" s="17" t="s">
        <v>86</v>
      </c>
    </row>
    <row r="135" spans="2:65" s="12" customFormat="1">
      <c r="B135" s="151"/>
      <c r="D135" s="144" t="s">
        <v>191</v>
      </c>
      <c r="F135" s="153" t="s">
        <v>707</v>
      </c>
      <c r="H135" s="154">
        <v>11.766999999999999</v>
      </c>
      <c r="I135" s="155"/>
      <c r="J135" s="155"/>
      <c r="M135" s="151"/>
      <c r="N135" s="156"/>
      <c r="X135" s="157"/>
      <c r="AT135" s="152" t="s">
        <v>191</v>
      </c>
      <c r="AU135" s="152" t="s">
        <v>86</v>
      </c>
      <c r="AV135" s="12" t="s">
        <v>86</v>
      </c>
      <c r="AW135" s="12" t="s">
        <v>4</v>
      </c>
      <c r="AX135" s="12" t="s">
        <v>84</v>
      </c>
      <c r="AY135" s="152" t="s">
        <v>134</v>
      </c>
    </row>
    <row r="136" spans="2:65" s="1" customFormat="1" ht="24.2" customHeight="1">
      <c r="B136" s="32"/>
      <c r="C136" s="174" t="s">
        <v>9</v>
      </c>
      <c r="D136" s="174" t="s">
        <v>436</v>
      </c>
      <c r="E136" s="175" t="s">
        <v>437</v>
      </c>
      <c r="F136" s="176" t="s">
        <v>438</v>
      </c>
      <c r="G136" s="177" t="s">
        <v>439</v>
      </c>
      <c r="H136" s="178">
        <v>5.8540000000000001</v>
      </c>
      <c r="I136" s="179"/>
      <c r="J136" s="180"/>
      <c r="K136" s="181">
        <f>ROUND(P136*H136,2)</f>
        <v>0</v>
      </c>
      <c r="L136" s="176" t="s">
        <v>140</v>
      </c>
      <c r="M136" s="182"/>
      <c r="N136" s="183" t="s">
        <v>20</v>
      </c>
      <c r="O136" s="138" t="s">
        <v>45</v>
      </c>
      <c r="P136" s="139">
        <f>I136+J136</f>
        <v>0</v>
      </c>
      <c r="Q136" s="139">
        <f>ROUND(I136*H136,2)</f>
        <v>0</v>
      </c>
      <c r="R136" s="139">
        <f>ROUND(J136*H136,2)</f>
        <v>0</v>
      </c>
      <c r="T136" s="140">
        <f>S136*H136</f>
        <v>0</v>
      </c>
      <c r="U136" s="140">
        <v>1E-3</v>
      </c>
      <c r="V136" s="140">
        <f>U136*H136</f>
        <v>5.8539999999999998E-3</v>
      </c>
      <c r="W136" s="140">
        <v>0</v>
      </c>
      <c r="X136" s="141">
        <f>W136*H136</f>
        <v>0</v>
      </c>
      <c r="AR136" s="142" t="s">
        <v>185</v>
      </c>
      <c r="AT136" s="142" t="s">
        <v>436</v>
      </c>
      <c r="AU136" s="142" t="s">
        <v>86</v>
      </c>
      <c r="AY136" s="17" t="s">
        <v>134</v>
      </c>
      <c r="BE136" s="143">
        <f>IF(O136="základní",K136,0)</f>
        <v>0</v>
      </c>
      <c r="BF136" s="143">
        <f>IF(O136="snížená",K136,0)</f>
        <v>0</v>
      </c>
      <c r="BG136" s="143">
        <f>IF(O136="zákl. přenesená",K136,0)</f>
        <v>0</v>
      </c>
      <c r="BH136" s="143">
        <f>IF(O136="sníž. přenesená",K136,0)</f>
        <v>0</v>
      </c>
      <c r="BI136" s="143">
        <f>IF(O136="nulová",K136,0)</f>
        <v>0</v>
      </c>
      <c r="BJ136" s="17" t="s">
        <v>84</v>
      </c>
      <c r="BK136" s="143">
        <f>ROUND(P136*H136,2)</f>
        <v>0</v>
      </c>
      <c r="BL136" s="17" t="s">
        <v>141</v>
      </c>
      <c r="BM136" s="142" t="s">
        <v>708</v>
      </c>
    </row>
    <row r="137" spans="2:65" s="1" customFormat="1">
      <c r="B137" s="32"/>
      <c r="D137" s="144" t="s">
        <v>143</v>
      </c>
      <c r="F137" s="145" t="s">
        <v>438</v>
      </c>
      <c r="I137" s="146"/>
      <c r="J137" s="146"/>
      <c r="M137" s="32"/>
      <c r="N137" s="147"/>
      <c r="X137" s="53"/>
      <c r="AT137" s="17" t="s">
        <v>143</v>
      </c>
      <c r="AU137" s="17" t="s">
        <v>86</v>
      </c>
    </row>
    <row r="138" spans="2:65" s="1" customFormat="1">
      <c r="B138" s="32"/>
      <c r="D138" s="144" t="s">
        <v>183</v>
      </c>
      <c r="F138" s="150" t="s">
        <v>441</v>
      </c>
      <c r="I138" s="146"/>
      <c r="J138" s="146"/>
      <c r="M138" s="32"/>
      <c r="N138" s="147"/>
      <c r="X138" s="53"/>
      <c r="AT138" s="17" t="s">
        <v>183</v>
      </c>
      <c r="AU138" s="17" t="s">
        <v>86</v>
      </c>
    </row>
    <row r="139" spans="2:65" s="12" customFormat="1">
      <c r="B139" s="151"/>
      <c r="D139" s="144" t="s">
        <v>191</v>
      </c>
      <c r="E139" s="152" t="s">
        <v>20</v>
      </c>
      <c r="F139" s="153" t="s">
        <v>709</v>
      </c>
      <c r="H139" s="154">
        <v>167.25700000000001</v>
      </c>
      <c r="I139" s="155"/>
      <c r="J139" s="155"/>
      <c r="M139" s="151"/>
      <c r="N139" s="156"/>
      <c r="X139" s="157"/>
      <c r="AT139" s="152" t="s">
        <v>191</v>
      </c>
      <c r="AU139" s="152" t="s">
        <v>86</v>
      </c>
      <c r="AV139" s="12" t="s">
        <v>86</v>
      </c>
      <c r="AW139" s="12" t="s">
        <v>5</v>
      </c>
      <c r="AX139" s="12" t="s">
        <v>84</v>
      </c>
      <c r="AY139" s="152" t="s">
        <v>134</v>
      </c>
    </row>
    <row r="140" spans="2:65" s="12" customFormat="1">
      <c r="B140" s="151"/>
      <c r="D140" s="144" t="s">
        <v>191</v>
      </c>
      <c r="F140" s="153" t="s">
        <v>710</v>
      </c>
      <c r="H140" s="154">
        <v>5.8540000000000001</v>
      </c>
      <c r="I140" s="155"/>
      <c r="J140" s="155"/>
      <c r="M140" s="151"/>
      <c r="N140" s="156"/>
      <c r="X140" s="157"/>
      <c r="AT140" s="152" t="s">
        <v>191</v>
      </c>
      <c r="AU140" s="152" t="s">
        <v>86</v>
      </c>
      <c r="AV140" s="12" t="s">
        <v>86</v>
      </c>
      <c r="AW140" s="12" t="s">
        <v>4</v>
      </c>
      <c r="AX140" s="12" t="s">
        <v>84</v>
      </c>
      <c r="AY140" s="152" t="s">
        <v>134</v>
      </c>
    </row>
    <row r="141" spans="2:65" s="1" customFormat="1" ht="24.2" customHeight="1">
      <c r="B141" s="32"/>
      <c r="C141" s="130" t="s">
        <v>216</v>
      </c>
      <c r="D141" s="130" t="s">
        <v>136</v>
      </c>
      <c r="E141" s="131" t="s">
        <v>444</v>
      </c>
      <c r="F141" s="132" t="s">
        <v>445</v>
      </c>
      <c r="G141" s="133" t="s">
        <v>167</v>
      </c>
      <c r="H141" s="134">
        <v>155.49</v>
      </c>
      <c r="I141" s="135"/>
      <c r="J141" s="135"/>
      <c r="K141" s="136">
        <f>ROUND(P141*H141,2)</f>
        <v>0</v>
      </c>
      <c r="L141" s="132" t="s">
        <v>140</v>
      </c>
      <c r="M141" s="32"/>
      <c r="N141" s="137" t="s">
        <v>20</v>
      </c>
      <c r="O141" s="138" t="s">
        <v>45</v>
      </c>
      <c r="P141" s="139">
        <f>I141+J141</f>
        <v>0</v>
      </c>
      <c r="Q141" s="139">
        <f>ROUND(I141*H141,2)</f>
        <v>0</v>
      </c>
      <c r="R141" s="139">
        <f>ROUND(J141*H141,2)</f>
        <v>0</v>
      </c>
      <c r="T141" s="140">
        <f>S141*H141</f>
        <v>0</v>
      </c>
      <c r="U141" s="140">
        <v>0</v>
      </c>
      <c r="V141" s="140">
        <f>U141*H141</f>
        <v>0</v>
      </c>
      <c r="W141" s="140">
        <v>0</v>
      </c>
      <c r="X141" s="141">
        <f>W141*H141</f>
        <v>0</v>
      </c>
      <c r="AR141" s="142" t="s">
        <v>141</v>
      </c>
      <c r="AT141" s="142" t="s">
        <v>136</v>
      </c>
      <c r="AU141" s="142" t="s">
        <v>86</v>
      </c>
      <c r="AY141" s="17" t="s">
        <v>134</v>
      </c>
      <c r="BE141" s="143">
        <f>IF(O141="základní",K141,0)</f>
        <v>0</v>
      </c>
      <c r="BF141" s="143">
        <f>IF(O141="snížená",K141,0)</f>
        <v>0</v>
      </c>
      <c r="BG141" s="143">
        <f>IF(O141="zákl. přenesená",K141,0)</f>
        <v>0</v>
      </c>
      <c r="BH141" s="143">
        <f>IF(O141="sníž. přenesená",K141,0)</f>
        <v>0</v>
      </c>
      <c r="BI141" s="143">
        <f>IF(O141="nulová",K141,0)</f>
        <v>0</v>
      </c>
      <c r="BJ141" s="17" t="s">
        <v>84</v>
      </c>
      <c r="BK141" s="143">
        <f>ROUND(P141*H141,2)</f>
        <v>0</v>
      </c>
      <c r="BL141" s="17" t="s">
        <v>141</v>
      </c>
      <c r="BM141" s="142" t="s">
        <v>711</v>
      </c>
    </row>
    <row r="142" spans="2:65" s="1" customFormat="1">
      <c r="B142" s="32"/>
      <c r="D142" s="144" t="s">
        <v>143</v>
      </c>
      <c r="F142" s="145" t="s">
        <v>447</v>
      </c>
      <c r="I142" s="146"/>
      <c r="J142" s="146"/>
      <c r="M142" s="32"/>
      <c r="N142" s="147"/>
      <c r="X142" s="53"/>
      <c r="AT142" s="17" t="s">
        <v>143</v>
      </c>
      <c r="AU142" s="17" t="s">
        <v>86</v>
      </c>
    </row>
    <row r="143" spans="2:65" s="1" customFormat="1">
      <c r="B143" s="32"/>
      <c r="D143" s="148" t="s">
        <v>145</v>
      </c>
      <c r="F143" s="149" t="s">
        <v>448</v>
      </c>
      <c r="I143" s="146"/>
      <c r="J143" s="146"/>
      <c r="M143" s="32"/>
      <c r="N143" s="147"/>
      <c r="X143" s="53"/>
      <c r="AT143" s="17" t="s">
        <v>145</v>
      </c>
      <c r="AU143" s="17" t="s">
        <v>86</v>
      </c>
    </row>
    <row r="144" spans="2:65" s="1" customFormat="1" ht="24.2" customHeight="1">
      <c r="B144" s="32"/>
      <c r="C144" s="130" t="s">
        <v>222</v>
      </c>
      <c r="D144" s="130" t="s">
        <v>136</v>
      </c>
      <c r="E144" s="131" t="s">
        <v>450</v>
      </c>
      <c r="F144" s="132" t="s">
        <v>451</v>
      </c>
      <c r="G144" s="133" t="s">
        <v>167</v>
      </c>
      <c r="H144" s="134">
        <v>11.766999999999999</v>
      </c>
      <c r="I144" s="135"/>
      <c r="J144" s="135"/>
      <c r="K144" s="136">
        <f>ROUND(P144*H144,2)</f>
        <v>0</v>
      </c>
      <c r="L144" s="132" t="s">
        <v>140</v>
      </c>
      <c r="M144" s="32"/>
      <c r="N144" s="137" t="s">
        <v>20</v>
      </c>
      <c r="O144" s="138" t="s">
        <v>45</v>
      </c>
      <c r="P144" s="139">
        <f>I144+J144</f>
        <v>0</v>
      </c>
      <c r="Q144" s="139">
        <f>ROUND(I144*H144,2)</f>
        <v>0</v>
      </c>
      <c r="R144" s="139">
        <f>ROUND(J144*H144,2)</f>
        <v>0</v>
      </c>
      <c r="T144" s="140">
        <f>S144*H144</f>
        <v>0</v>
      </c>
      <c r="U144" s="140">
        <v>0</v>
      </c>
      <c r="V144" s="140">
        <f>U144*H144</f>
        <v>0</v>
      </c>
      <c r="W144" s="140">
        <v>0</v>
      </c>
      <c r="X144" s="141">
        <f>W144*H144</f>
        <v>0</v>
      </c>
      <c r="AR144" s="142" t="s">
        <v>141</v>
      </c>
      <c r="AT144" s="142" t="s">
        <v>136</v>
      </c>
      <c r="AU144" s="142" t="s">
        <v>86</v>
      </c>
      <c r="AY144" s="17" t="s">
        <v>134</v>
      </c>
      <c r="BE144" s="143">
        <f>IF(O144="základní",K144,0)</f>
        <v>0</v>
      </c>
      <c r="BF144" s="143">
        <f>IF(O144="snížená",K144,0)</f>
        <v>0</v>
      </c>
      <c r="BG144" s="143">
        <f>IF(O144="zákl. přenesená",K144,0)</f>
        <v>0</v>
      </c>
      <c r="BH144" s="143">
        <f>IF(O144="sníž. přenesená",K144,0)</f>
        <v>0</v>
      </c>
      <c r="BI144" s="143">
        <f>IF(O144="nulová",K144,0)</f>
        <v>0</v>
      </c>
      <c r="BJ144" s="17" t="s">
        <v>84</v>
      </c>
      <c r="BK144" s="143">
        <f>ROUND(P144*H144,2)</f>
        <v>0</v>
      </c>
      <c r="BL144" s="17" t="s">
        <v>141</v>
      </c>
      <c r="BM144" s="142" t="s">
        <v>712</v>
      </c>
    </row>
    <row r="145" spans="2:65" s="1" customFormat="1">
      <c r="B145" s="32"/>
      <c r="D145" s="144" t="s">
        <v>143</v>
      </c>
      <c r="F145" s="145" t="s">
        <v>453</v>
      </c>
      <c r="I145" s="146"/>
      <c r="J145" s="146"/>
      <c r="M145" s="32"/>
      <c r="N145" s="147"/>
      <c r="X145" s="53"/>
      <c r="AT145" s="17" t="s">
        <v>143</v>
      </c>
      <c r="AU145" s="17" t="s">
        <v>86</v>
      </c>
    </row>
    <row r="146" spans="2:65" s="1" customFormat="1">
      <c r="B146" s="32"/>
      <c r="D146" s="148" t="s">
        <v>145</v>
      </c>
      <c r="F146" s="149" t="s">
        <v>454</v>
      </c>
      <c r="I146" s="146"/>
      <c r="J146" s="146"/>
      <c r="M146" s="32"/>
      <c r="N146" s="147"/>
      <c r="X146" s="53"/>
      <c r="AT146" s="17" t="s">
        <v>145</v>
      </c>
      <c r="AU146" s="17" t="s">
        <v>86</v>
      </c>
    </row>
    <row r="147" spans="2:65" s="12" customFormat="1">
      <c r="B147" s="151"/>
      <c r="D147" s="144" t="s">
        <v>191</v>
      </c>
      <c r="F147" s="153" t="s">
        <v>707</v>
      </c>
      <c r="H147" s="154">
        <v>11.766999999999999</v>
      </c>
      <c r="I147" s="155"/>
      <c r="J147" s="155"/>
      <c r="M147" s="151"/>
      <c r="N147" s="156"/>
      <c r="X147" s="157"/>
      <c r="AT147" s="152" t="s">
        <v>191</v>
      </c>
      <c r="AU147" s="152" t="s">
        <v>86</v>
      </c>
      <c r="AV147" s="12" t="s">
        <v>86</v>
      </c>
      <c r="AW147" s="12" t="s">
        <v>4</v>
      </c>
      <c r="AX147" s="12" t="s">
        <v>84</v>
      </c>
      <c r="AY147" s="152" t="s">
        <v>134</v>
      </c>
    </row>
    <row r="148" spans="2:65" s="1" customFormat="1" ht="24.2" customHeight="1">
      <c r="B148" s="32"/>
      <c r="C148" s="130" t="s">
        <v>231</v>
      </c>
      <c r="D148" s="130" t="s">
        <v>136</v>
      </c>
      <c r="E148" s="131" t="s">
        <v>463</v>
      </c>
      <c r="F148" s="132" t="s">
        <v>464</v>
      </c>
      <c r="G148" s="133" t="s">
        <v>139</v>
      </c>
      <c r="H148" s="134">
        <v>1</v>
      </c>
      <c r="I148" s="135"/>
      <c r="J148" s="135"/>
      <c r="K148" s="136">
        <f>ROUND(P148*H148,2)</f>
        <v>0</v>
      </c>
      <c r="L148" s="132" t="s">
        <v>140</v>
      </c>
      <c r="M148" s="32"/>
      <c r="N148" s="137" t="s">
        <v>20</v>
      </c>
      <c r="O148" s="138" t="s">
        <v>45</v>
      </c>
      <c r="P148" s="139">
        <f>I148+J148</f>
        <v>0</v>
      </c>
      <c r="Q148" s="139">
        <f>ROUND(I148*H148,2)</f>
        <v>0</v>
      </c>
      <c r="R148" s="139">
        <f>ROUND(J148*H148,2)</f>
        <v>0</v>
      </c>
      <c r="T148" s="140">
        <f>S148*H148</f>
        <v>0</v>
      </c>
      <c r="U148" s="140">
        <v>2.1350000000000001E-2</v>
      </c>
      <c r="V148" s="140">
        <f>U148*H148</f>
        <v>2.1350000000000001E-2</v>
      </c>
      <c r="W148" s="140">
        <v>0</v>
      </c>
      <c r="X148" s="141">
        <f>W148*H148</f>
        <v>0</v>
      </c>
      <c r="AR148" s="142" t="s">
        <v>141</v>
      </c>
      <c r="AT148" s="142" t="s">
        <v>136</v>
      </c>
      <c r="AU148" s="142" t="s">
        <v>86</v>
      </c>
      <c r="AY148" s="17" t="s">
        <v>134</v>
      </c>
      <c r="BE148" s="143">
        <f>IF(O148="základní",K148,0)</f>
        <v>0</v>
      </c>
      <c r="BF148" s="143">
        <f>IF(O148="snížená",K148,0)</f>
        <v>0</v>
      </c>
      <c r="BG148" s="143">
        <f>IF(O148="zákl. přenesená",K148,0)</f>
        <v>0</v>
      </c>
      <c r="BH148" s="143">
        <f>IF(O148="sníž. přenesená",K148,0)</f>
        <v>0</v>
      </c>
      <c r="BI148" s="143">
        <f>IF(O148="nulová",K148,0)</f>
        <v>0</v>
      </c>
      <c r="BJ148" s="17" t="s">
        <v>84</v>
      </c>
      <c r="BK148" s="143">
        <f>ROUND(P148*H148,2)</f>
        <v>0</v>
      </c>
      <c r="BL148" s="17" t="s">
        <v>141</v>
      </c>
      <c r="BM148" s="142" t="s">
        <v>713</v>
      </c>
    </row>
    <row r="149" spans="2:65" s="1" customFormat="1">
      <c r="B149" s="32"/>
      <c r="D149" s="144" t="s">
        <v>143</v>
      </c>
      <c r="F149" s="145" t="s">
        <v>466</v>
      </c>
      <c r="I149" s="146"/>
      <c r="J149" s="146"/>
      <c r="M149" s="32"/>
      <c r="N149" s="147"/>
      <c r="X149" s="53"/>
      <c r="AT149" s="17" t="s">
        <v>143</v>
      </c>
      <c r="AU149" s="17" t="s">
        <v>86</v>
      </c>
    </row>
    <row r="150" spans="2:65" s="1" customFormat="1">
      <c r="B150" s="32"/>
      <c r="D150" s="148" t="s">
        <v>145</v>
      </c>
      <c r="F150" s="149" t="s">
        <v>467</v>
      </c>
      <c r="I150" s="146"/>
      <c r="J150" s="146"/>
      <c r="M150" s="32"/>
      <c r="N150" s="147"/>
      <c r="X150" s="53"/>
      <c r="AT150" s="17" t="s">
        <v>145</v>
      </c>
      <c r="AU150" s="17" t="s">
        <v>86</v>
      </c>
    </row>
    <row r="151" spans="2:65" s="1" customFormat="1" ht="24.2" customHeight="1">
      <c r="B151" s="32"/>
      <c r="C151" s="130" t="s">
        <v>239</v>
      </c>
      <c r="D151" s="130" t="s">
        <v>136</v>
      </c>
      <c r="E151" s="131" t="s">
        <v>469</v>
      </c>
      <c r="F151" s="132" t="s">
        <v>470</v>
      </c>
      <c r="G151" s="133" t="s">
        <v>139</v>
      </c>
      <c r="H151" s="134">
        <v>1</v>
      </c>
      <c r="I151" s="135"/>
      <c r="J151" s="135"/>
      <c r="K151" s="136">
        <f>ROUND(P151*H151,2)</f>
        <v>0</v>
      </c>
      <c r="L151" s="132" t="s">
        <v>140</v>
      </c>
      <c r="M151" s="32"/>
      <c r="N151" s="137" t="s">
        <v>20</v>
      </c>
      <c r="O151" s="138" t="s">
        <v>45</v>
      </c>
      <c r="P151" s="139">
        <f>I151+J151</f>
        <v>0</v>
      </c>
      <c r="Q151" s="139">
        <f>ROUND(I151*H151,2)</f>
        <v>0</v>
      </c>
      <c r="R151" s="139">
        <f>ROUND(J151*H151,2)</f>
        <v>0</v>
      </c>
      <c r="T151" s="140">
        <f>S151*H151</f>
        <v>0</v>
      </c>
      <c r="U151" s="140">
        <v>2.989E-2</v>
      </c>
      <c r="V151" s="140">
        <f>U151*H151</f>
        <v>2.989E-2</v>
      </c>
      <c r="W151" s="140">
        <v>0</v>
      </c>
      <c r="X151" s="141">
        <f>W151*H151</f>
        <v>0</v>
      </c>
      <c r="AR151" s="142" t="s">
        <v>141</v>
      </c>
      <c r="AT151" s="142" t="s">
        <v>136</v>
      </c>
      <c r="AU151" s="142" t="s">
        <v>86</v>
      </c>
      <c r="AY151" s="17" t="s">
        <v>134</v>
      </c>
      <c r="BE151" s="143">
        <f>IF(O151="základní",K151,0)</f>
        <v>0</v>
      </c>
      <c r="BF151" s="143">
        <f>IF(O151="snížená",K151,0)</f>
        <v>0</v>
      </c>
      <c r="BG151" s="143">
        <f>IF(O151="zákl. přenesená",K151,0)</f>
        <v>0</v>
      </c>
      <c r="BH151" s="143">
        <f>IF(O151="sníž. přenesená",K151,0)</f>
        <v>0</v>
      </c>
      <c r="BI151" s="143">
        <f>IF(O151="nulová",K151,0)</f>
        <v>0</v>
      </c>
      <c r="BJ151" s="17" t="s">
        <v>84</v>
      </c>
      <c r="BK151" s="143">
        <f>ROUND(P151*H151,2)</f>
        <v>0</v>
      </c>
      <c r="BL151" s="17" t="s">
        <v>141</v>
      </c>
      <c r="BM151" s="142" t="s">
        <v>714</v>
      </c>
    </row>
    <row r="152" spans="2:65" s="1" customFormat="1">
      <c r="B152" s="32"/>
      <c r="D152" s="144" t="s">
        <v>143</v>
      </c>
      <c r="F152" s="145" t="s">
        <v>472</v>
      </c>
      <c r="I152" s="146"/>
      <c r="J152" s="146"/>
      <c r="M152" s="32"/>
      <c r="N152" s="147"/>
      <c r="X152" s="53"/>
      <c r="AT152" s="17" t="s">
        <v>143</v>
      </c>
      <c r="AU152" s="17" t="s">
        <v>86</v>
      </c>
    </row>
    <row r="153" spans="2:65" s="1" customFormat="1">
      <c r="B153" s="32"/>
      <c r="D153" s="148" t="s">
        <v>145</v>
      </c>
      <c r="F153" s="149" t="s">
        <v>473</v>
      </c>
      <c r="I153" s="146"/>
      <c r="J153" s="146"/>
      <c r="M153" s="32"/>
      <c r="N153" s="147"/>
      <c r="X153" s="53"/>
      <c r="AT153" s="17" t="s">
        <v>145</v>
      </c>
      <c r="AU153" s="17" t="s">
        <v>86</v>
      </c>
    </row>
    <row r="154" spans="2:65" s="11" customFormat="1" ht="22.9" customHeight="1">
      <c r="B154" s="117"/>
      <c r="D154" s="118" t="s">
        <v>75</v>
      </c>
      <c r="E154" s="128" t="s">
        <v>86</v>
      </c>
      <c r="F154" s="128" t="s">
        <v>474</v>
      </c>
      <c r="I154" s="120"/>
      <c r="J154" s="120"/>
      <c r="K154" s="129">
        <f>BK154</f>
        <v>0</v>
      </c>
      <c r="M154" s="117"/>
      <c r="N154" s="122"/>
      <c r="Q154" s="123">
        <f>SUM(Q155:Q164)</f>
        <v>0</v>
      </c>
      <c r="R154" s="123">
        <f>SUM(R155:R164)</f>
        <v>0</v>
      </c>
      <c r="T154" s="124">
        <f>SUM(T155:T164)</f>
        <v>0</v>
      </c>
      <c r="V154" s="124">
        <f>SUM(V155:V164)</f>
        <v>11.751984740000001</v>
      </c>
      <c r="X154" s="125">
        <f>SUM(X155:X164)</f>
        <v>0</v>
      </c>
      <c r="AR154" s="118" t="s">
        <v>84</v>
      </c>
      <c r="AT154" s="126" t="s">
        <v>75</v>
      </c>
      <c r="AU154" s="126" t="s">
        <v>84</v>
      </c>
      <c r="AY154" s="118" t="s">
        <v>134</v>
      </c>
      <c r="BK154" s="127">
        <f>SUM(BK155:BK164)</f>
        <v>0</v>
      </c>
    </row>
    <row r="155" spans="2:65" s="1" customFormat="1" ht="16.5" customHeight="1">
      <c r="B155" s="32"/>
      <c r="C155" s="130" t="s">
        <v>342</v>
      </c>
      <c r="D155" s="130" t="s">
        <v>136</v>
      </c>
      <c r="E155" s="131" t="s">
        <v>476</v>
      </c>
      <c r="F155" s="132" t="s">
        <v>477</v>
      </c>
      <c r="G155" s="133" t="s">
        <v>188</v>
      </c>
      <c r="H155" s="134">
        <v>0.56299999999999994</v>
      </c>
      <c r="I155" s="135"/>
      <c r="J155" s="135"/>
      <c r="K155" s="136">
        <f>ROUND(P155*H155,2)</f>
        <v>0</v>
      </c>
      <c r="L155" s="132" t="s">
        <v>20</v>
      </c>
      <c r="M155" s="32"/>
      <c r="N155" s="137" t="s">
        <v>20</v>
      </c>
      <c r="O155" s="138" t="s">
        <v>45</v>
      </c>
      <c r="P155" s="139">
        <f>I155+J155</f>
        <v>0</v>
      </c>
      <c r="Q155" s="139">
        <f>ROUND(I155*H155,2)</f>
        <v>0</v>
      </c>
      <c r="R155" s="139">
        <f>ROUND(J155*H155,2)</f>
        <v>0</v>
      </c>
      <c r="T155" s="140">
        <f>S155*H155</f>
        <v>0</v>
      </c>
      <c r="U155" s="140">
        <v>1.63</v>
      </c>
      <c r="V155" s="140">
        <f>U155*H155</f>
        <v>0.91768999999999989</v>
      </c>
      <c r="W155" s="140">
        <v>0</v>
      </c>
      <c r="X155" s="141">
        <f>W155*H155</f>
        <v>0</v>
      </c>
      <c r="AR155" s="142" t="s">
        <v>141</v>
      </c>
      <c r="AT155" s="142" t="s">
        <v>136</v>
      </c>
      <c r="AU155" s="142" t="s">
        <v>86</v>
      </c>
      <c r="AY155" s="17" t="s">
        <v>134</v>
      </c>
      <c r="BE155" s="143">
        <f>IF(O155="základní",K155,0)</f>
        <v>0</v>
      </c>
      <c r="BF155" s="143">
        <f>IF(O155="snížená",K155,0)</f>
        <v>0</v>
      </c>
      <c r="BG155" s="143">
        <f>IF(O155="zákl. přenesená",K155,0)</f>
        <v>0</v>
      </c>
      <c r="BH155" s="143">
        <f>IF(O155="sníž. přenesená",K155,0)</f>
        <v>0</v>
      </c>
      <c r="BI155" s="143">
        <f>IF(O155="nulová",K155,0)</f>
        <v>0</v>
      </c>
      <c r="BJ155" s="17" t="s">
        <v>84</v>
      </c>
      <c r="BK155" s="143">
        <f>ROUND(P155*H155,2)</f>
        <v>0</v>
      </c>
      <c r="BL155" s="17" t="s">
        <v>141</v>
      </c>
      <c r="BM155" s="142" t="s">
        <v>715</v>
      </c>
    </row>
    <row r="156" spans="2:65" s="1" customFormat="1">
      <c r="B156" s="32"/>
      <c r="D156" s="144" t="s">
        <v>143</v>
      </c>
      <c r="F156" s="145" t="s">
        <v>479</v>
      </c>
      <c r="I156" s="146"/>
      <c r="J156" s="146"/>
      <c r="M156" s="32"/>
      <c r="N156" s="147"/>
      <c r="X156" s="53"/>
      <c r="AT156" s="17" t="s">
        <v>143</v>
      </c>
      <c r="AU156" s="17" t="s">
        <v>86</v>
      </c>
    </row>
    <row r="157" spans="2:65" s="1" customFormat="1" ht="24.2" customHeight="1">
      <c r="B157" s="32"/>
      <c r="C157" s="130" t="s">
        <v>348</v>
      </c>
      <c r="D157" s="130" t="s">
        <v>136</v>
      </c>
      <c r="E157" s="131" t="s">
        <v>481</v>
      </c>
      <c r="F157" s="132" t="s">
        <v>482</v>
      </c>
      <c r="G157" s="133" t="s">
        <v>167</v>
      </c>
      <c r="H157" s="134">
        <v>67.373999999999995</v>
      </c>
      <c r="I157" s="135"/>
      <c r="J157" s="135"/>
      <c r="K157" s="136">
        <f>ROUND(P157*H157,2)</f>
        <v>0</v>
      </c>
      <c r="L157" s="132" t="s">
        <v>140</v>
      </c>
      <c r="M157" s="32"/>
      <c r="N157" s="137" t="s">
        <v>20</v>
      </c>
      <c r="O157" s="138" t="s">
        <v>45</v>
      </c>
      <c r="P157" s="139">
        <f>I157+J157</f>
        <v>0</v>
      </c>
      <c r="Q157" s="139">
        <f>ROUND(I157*H157,2)</f>
        <v>0</v>
      </c>
      <c r="R157" s="139">
        <f>ROUND(J157*H157,2)</f>
        <v>0</v>
      </c>
      <c r="T157" s="140">
        <f>S157*H157</f>
        <v>0</v>
      </c>
      <c r="U157" s="140">
        <v>3.1E-4</v>
      </c>
      <c r="V157" s="140">
        <f>U157*H157</f>
        <v>2.0885939999999999E-2</v>
      </c>
      <c r="W157" s="140">
        <v>0</v>
      </c>
      <c r="X157" s="141">
        <f>W157*H157</f>
        <v>0</v>
      </c>
      <c r="AR157" s="142" t="s">
        <v>141</v>
      </c>
      <c r="AT157" s="142" t="s">
        <v>136</v>
      </c>
      <c r="AU157" s="142" t="s">
        <v>86</v>
      </c>
      <c r="AY157" s="17" t="s">
        <v>134</v>
      </c>
      <c r="BE157" s="143">
        <f>IF(O157="základní",K157,0)</f>
        <v>0</v>
      </c>
      <c r="BF157" s="143">
        <f>IF(O157="snížená",K157,0)</f>
        <v>0</v>
      </c>
      <c r="BG157" s="143">
        <f>IF(O157="zákl. přenesená",K157,0)</f>
        <v>0</v>
      </c>
      <c r="BH157" s="143">
        <f>IF(O157="sníž. přenesená",K157,0)</f>
        <v>0</v>
      </c>
      <c r="BI157" s="143">
        <f>IF(O157="nulová",K157,0)</f>
        <v>0</v>
      </c>
      <c r="BJ157" s="17" t="s">
        <v>84</v>
      </c>
      <c r="BK157" s="143">
        <f>ROUND(P157*H157,2)</f>
        <v>0</v>
      </c>
      <c r="BL157" s="17" t="s">
        <v>141</v>
      </c>
      <c r="BM157" s="142" t="s">
        <v>716</v>
      </c>
    </row>
    <row r="158" spans="2:65" s="1" customFormat="1">
      <c r="B158" s="32"/>
      <c r="D158" s="144" t="s">
        <v>143</v>
      </c>
      <c r="F158" s="145" t="s">
        <v>484</v>
      </c>
      <c r="I158" s="146"/>
      <c r="J158" s="146"/>
      <c r="M158" s="32"/>
      <c r="N158" s="147"/>
      <c r="X158" s="53"/>
      <c r="AT158" s="17" t="s">
        <v>143</v>
      </c>
      <c r="AU158" s="17" t="s">
        <v>86</v>
      </c>
    </row>
    <row r="159" spans="2:65" s="1" customFormat="1">
      <c r="B159" s="32"/>
      <c r="D159" s="148" t="s">
        <v>145</v>
      </c>
      <c r="F159" s="149" t="s">
        <v>485</v>
      </c>
      <c r="I159" s="146"/>
      <c r="J159" s="146"/>
      <c r="M159" s="32"/>
      <c r="N159" s="147"/>
      <c r="X159" s="53"/>
      <c r="AT159" s="17" t="s">
        <v>145</v>
      </c>
      <c r="AU159" s="17" t="s">
        <v>86</v>
      </c>
    </row>
    <row r="160" spans="2:65" s="12" customFormat="1">
      <c r="B160" s="151"/>
      <c r="D160" s="144" t="s">
        <v>191</v>
      </c>
      <c r="E160" s="152" t="s">
        <v>20</v>
      </c>
      <c r="F160" s="153" t="s">
        <v>717</v>
      </c>
      <c r="H160" s="154">
        <v>67.373999999999995</v>
      </c>
      <c r="I160" s="155"/>
      <c r="J160" s="155"/>
      <c r="M160" s="151"/>
      <c r="N160" s="156"/>
      <c r="X160" s="157"/>
      <c r="AT160" s="152" t="s">
        <v>191</v>
      </c>
      <c r="AU160" s="152" t="s">
        <v>86</v>
      </c>
      <c r="AV160" s="12" t="s">
        <v>86</v>
      </c>
      <c r="AW160" s="12" t="s">
        <v>5</v>
      </c>
      <c r="AX160" s="12" t="s">
        <v>84</v>
      </c>
      <c r="AY160" s="152" t="s">
        <v>134</v>
      </c>
    </row>
    <row r="161" spans="2:65" s="1" customFormat="1" ht="24.2" customHeight="1">
      <c r="B161" s="32"/>
      <c r="C161" s="174" t="s">
        <v>355</v>
      </c>
      <c r="D161" s="174" t="s">
        <v>436</v>
      </c>
      <c r="E161" s="175" t="s">
        <v>488</v>
      </c>
      <c r="F161" s="176" t="s">
        <v>489</v>
      </c>
      <c r="G161" s="177" t="s">
        <v>167</v>
      </c>
      <c r="H161" s="178">
        <v>67.373999999999995</v>
      </c>
      <c r="I161" s="179"/>
      <c r="J161" s="180"/>
      <c r="K161" s="181">
        <f>ROUND(P161*H161,2)</f>
        <v>0</v>
      </c>
      <c r="L161" s="176" t="s">
        <v>140</v>
      </c>
      <c r="M161" s="182"/>
      <c r="N161" s="183" t="s">
        <v>20</v>
      </c>
      <c r="O161" s="138" t="s">
        <v>45</v>
      </c>
      <c r="P161" s="139">
        <f>I161+J161</f>
        <v>0</v>
      </c>
      <c r="Q161" s="139">
        <f>ROUND(I161*H161,2)</f>
        <v>0</v>
      </c>
      <c r="R161" s="139">
        <f>ROUND(J161*H161,2)</f>
        <v>0</v>
      </c>
      <c r="T161" s="140">
        <f>S161*H161</f>
        <v>0</v>
      </c>
      <c r="U161" s="140">
        <v>2.0000000000000001E-4</v>
      </c>
      <c r="V161" s="140">
        <f>U161*H161</f>
        <v>1.34748E-2</v>
      </c>
      <c r="W161" s="140">
        <v>0</v>
      </c>
      <c r="X161" s="141">
        <f>W161*H161</f>
        <v>0</v>
      </c>
      <c r="AR161" s="142" t="s">
        <v>185</v>
      </c>
      <c r="AT161" s="142" t="s">
        <v>436</v>
      </c>
      <c r="AU161" s="142" t="s">
        <v>86</v>
      </c>
      <c r="AY161" s="17" t="s">
        <v>134</v>
      </c>
      <c r="BE161" s="143">
        <f>IF(O161="základní",K161,0)</f>
        <v>0</v>
      </c>
      <c r="BF161" s="143">
        <f>IF(O161="snížená",K161,0)</f>
        <v>0</v>
      </c>
      <c r="BG161" s="143">
        <f>IF(O161="zákl. přenesená",K161,0)</f>
        <v>0</v>
      </c>
      <c r="BH161" s="143">
        <f>IF(O161="sníž. přenesená",K161,0)</f>
        <v>0</v>
      </c>
      <c r="BI161" s="143">
        <f>IF(O161="nulová",K161,0)</f>
        <v>0</v>
      </c>
      <c r="BJ161" s="17" t="s">
        <v>84</v>
      </c>
      <c r="BK161" s="143">
        <f>ROUND(P161*H161,2)</f>
        <v>0</v>
      </c>
      <c r="BL161" s="17" t="s">
        <v>141</v>
      </c>
      <c r="BM161" s="142" t="s">
        <v>718</v>
      </c>
    </row>
    <row r="162" spans="2:65" s="1" customFormat="1">
      <c r="B162" s="32"/>
      <c r="D162" s="144" t="s">
        <v>143</v>
      </c>
      <c r="F162" s="145" t="s">
        <v>489</v>
      </c>
      <c r="I162" s="146"/>
      <c r="J162" s="146"/>
      <c r="M162" s="32"/>
      <c r="N162" s="147"/>
      <c r="X162" s="53"/>
      <c r="AT162" s="17" t="s">
        <v>143</v>
      </c>
      <c r="AU162" s="17" t="s">
        <v>86</v>
      </c>
    </row>
    <row r="163" spans="2:65" s="1" customFormat="1" ht="24.2" customHeight="1">
      <c r="B163" s="32"/>
      <c r="C163" s="130" t="s">
        <v>357</v>
      </c>
      <c r="D163" s="130" t="s">
        <v>136</v>
      </c>
      <c r="E163" s="131" t="s">
        <v>492</v>
      </c>
      <c r="F163" s="132" t="s">
        <v>493</v>
      </c>
      <c r="G163" s="133" t="s">
        <v>494</v>
      </c>
      <c r="H163" s="134">
        <v>39.4</v>
      </c>
      <c r="I163" s="135"/>
      <c r="J163" s="135"/>
      <c r="K163" s="136">
        <f>ROUND(P163*H163,2)</f>
        <v>0</v>
      </c>
      <c r="L163" s="132" t="s">
        <v>20</v>
      </c>
      <c r="M163" s="32"/>
      <c r="N163" s="137" t="s">
        <v>20</v>
      </c>
      <c r="O163" s="138" t="s">
        <v>45</v>
      </c>
      <c r="P163" s="139">
        <f>I163+J163</f>
        <v>0</v>
      </c>
      <c r="Q163" s="139">
        <f>ROUND(I163*H163,2)</f>
        <v>0</v>
      </c>
      <c r="R163" s="139">
        <f>ROUND(J163*H163,2)</f>
        <v>0</v>
      </c>
      <c r="T163" s="140">
        <f>S163*H163</f>
        <v>0</v>
      </c>
      <c r="U163" s="140">
        <v>0.27411000000000002</v>
      </c>
      <c r="V163" s="140">
        <f>U163*H163</f>
        <v>10.799934</v>
      </c>
      <c r="W163" s="140">
        <v>0</v>
      </c>
      <c r="X163" s="141">
        <f>W163*H163</f>
        <v>0</v>
      </c>
      <c r="AR163" s="142" t="s">
        <v>141</v>
      </c>
      <c r="AT163" s="142" t="s">
        <v>136</v>
      </c>
      <c r="AU163" s="142" t="s">
        <v>86</v>
      </c>
      <c r="AY163" s="17" t="s">
        <v>134</v>
      </c>
      <c r="BE163" s="143">
        <f>IF(O163="základní",K163,0)</f>
        <v>0</v>
      </c>
      <c r="BF163" s="143">
        <f>IF(O163="snížená",K163,0)</f>
        <v>0</v>
      </c>
      <c r="BG163" s="143">
        <f>IF(O163="zákl. přenesená",K163,0)</f>
        <v>0</v>
      </c>
      <c r="BH163" s="143">
        <f>IF(O163="sníž. přenesená",K163,0)</f>
        <v>0</v>
      </c>
      <c r="BI163" s="143">
        <f>IF(O163="nulová",K163,0)</f>
        <v>0</v>
      </c>
      <c r="BJ163" s="17" t="s">
        <v>84</v>
      </c>
      <c r="BK163" s="143">
        <f>ROUND(P163*H163,2)</f>
        <v>0</v>
      </c>
      <c r="BL163" s="17" t="s">
        <v>141</v>
      </c>
      <c r="BM163" s="142" t="s">
        <v>719</v>
      </c>
    </row>
    <row r="164" spans="2:65" s="1" customFormat="1">
      <c r="B164" s="32"/>
      <c r="D164" s="144" t="s">
        <v>143</v>
      </c>
      <c r="F164" s="145" t="s">
        <v>496</v>
      </c>
      <c r="I164" s="146"/>
      <c r="J164" s="146"/>
      <c r="M164" s="32"/>
      <c r="N164" s="147"/>
      <c r="X164" s="53"/>
      <c r="AT164" s="17" t="s">
        <v>143</v>
      </c>
      <c r="AU164" s="17" t="s">
        <v>86</v>
      </c>
    </row>
    <row r="165" spans="2:65" s="11" customFormat="1" ht="22.9" customHeight="1">
      <c r="B165" s="117"/>
      <c r="D165" s="118" t="s">
        <v>75</v>
      </c>
      <c r="E165" s="128" t="s">
        <v>164</v>
      </c>
      <c r="F165" s="128" t="s">
        <v>532</v>
      </c>
      <c r="I165" s="120"/>
      <c r="J165" s="120"/>
      <c r="K165" s="129">
        <f>BK165</f>
        <v>0</v>
      </c>
      <c r="M165" s="117"/>
      <c r="N165" s="122"/>
      <c r="Q165" s="123">
        <f>SUM(Q166:Q179)</f>
        <v>0</v>
      </c>
      <c r="R165" s="123">
        <f>SUM(R166:R179)</f>
        <v>0</v>
      </c>
      <c r="T165" s="124">
        <f>SUM(T166:T179)</f>
        <v>0</v>
      </c>
      <c r="V165" s="124">
        <f>SUM(V166:V179)</f>
        <v>176.48155</v>
      </c>
      <c r="X165" s="125">
        <f>SUM(X166:X179)</f>
        <v>0</v>
      </c>
      <c r="AR165" s="118" t="s">
        <v>84</v>
      </c>
      <c r="AT165" s="126" t="s">
        <v>75</v>
      </c>
      <c r="AU165" s="126" t="s">
        <v>84</v>
      </c>
      <c r="AY165" s="118" t="s">
        <v>134</v>
      </c>
      <c r="BK165" s="127">
        <f>SUM(BK166:BK179)</f>
        <v>0</v>
      </c>
    </row>
    <row r="166" spans="2:65" s="1" customFormat="1" ht="24.2" customHeight="1">
      <c r="B166" s="32"/>
      <c r="C166" s="130" t="s">
        <v>8</v>
      </c>
      <c r="D166" s="130" t="s">
        <v>136</v>
      </c>
      <c r="E166" s="131" t="s">
        <v>720</v>
      </c>
      <c r="F166" s="132" t="s">
        <v>721</v>
      </c>
      <c r="G166" s="133" t="s">
        <v>167</v>
      </c>
      <c r="H166" s="134">
        <v>155.49</v>
      </c>
      <c r="I166" s="135"/>
      <c r="J166" s="135"/>
      <c r="K166" s="136">
        <f>ROUND(P166*H166,2)</f>
        <v>0</v>
      </c>
      <c r="L166" s="132" t="s">
        <v>140</v>
      </c>
      <c r="M166" s="32"/>
      <c r="N166" s="137" t="s">
        <v>20</v>
      </c>
      <c r="O166" s="138" t="s">
        <v>45</v>
      </c>
      <c r="P166" s="139">
        <f>I166+J166</f>
        <v>0</v>
      </c>
      <c r="Q166" s="139">
        <f>ROUND(I166*H166,2)</f>
        <v>0</v>
      </c>
      <c r="R166" s="139">
        <f>ROUND(J166*H166,2)</f>
        <v>0</v>
      </c>
      <c r="T166" s="140">
        <f>S166*H166</f>
        <v>0</v>
      </c>
      <c r="U166" s="140">
        <v>0</v>
      </c>
      <c r="V166" s="140">
        <f>U166*H166</f>
        <v>0</v>
      </c>
      <c r="W166" s="140">
        <v>0</v>
      </c>
      <c r="X166" s="141">
        <f>W166*H166</f>
        <v>0</v>
      </c>
      <c r="AR166" s="142" t="s">
        <v>141</v>
      </c>
      <c r="AT166" s="142" t="s">
        <v>136</v>
      </c>
      <c r="AU166" s="142" t="s">
        <v>86</v>
      </c>
      <c r="AY166" s="17" t="s">
        <v>134</v>
      </c>
      <c r="BE166" s="143">
        <f>IF(O166="základní",K166,0)</f>
        <v>0</v>
      </c>
      <c r="BF166" s="143">
        <f>IF(O166="snížená",K166,0)</f>
        <v>0</v>
      </c>
      <c r="BG166" s="143">
        <f>IF(O166="zákl. přenesená",K166,0)</f>
        <v>0</v>
      </c>
      <c r="BH166" s="143">
        <f>IF(O166="sníž. přenesená",K166,0)</f>
        <v>0</v>
      </c>
      <c r="BI166" s="143">
        <f>IF(O166="nulová",K166,0)</f>
        <v>0</v>
      </c>
      <c r="BJ166" s="17" t="s">
        <v>84</v>
      </c>
      <c r="BK166" s="143">
        <f>ROUND(P166*H166,2)</f>
        <v>0</v>
      </c>
      <c r="BL166" s="17" t="s">
        <v>141</v>
      </c>
      <c r="BM166" s="142" t="s">
        <v>722</v>
      </c>
    </row>
    <row r="167" spans="2:65" s="1" customFormat="1">
      <c r="B167" s="32"/>
      <c r="D167" s="144" t="s">
        <v>143</v>
      </c>
      <c r="F167" s="145" t="s">
        <v>723</v>
      </c>
      <c r="I167" s="146"/>
      <c r="J167" s="146"/>
      <c r="M167" s="32"/>
      <c r="N167" s="147"/>
      <c r="X167" s="53"/>
      <c r="AT167" s="17" t="s">
        <v>143</v>
      </c>
      <c r="AU167" s="17" t="s">
        <v>86</v>
      </c>
    </row>
    <row r="168" spans="2:65" s="1" customFormat="1">
      <c r="B168" s="32"/>
      <c r="D168" s="148" t="s">
        <v>145</v>
      </c>
      <c r="F168" s="149" t="s">
        <v>724</v>
      </c>
      <c r="I168" s="146"/>
      <c r="J168" s="146"/>
      <c r="M168" s="32"/>
      <c r="N168" s="147"/>
      <c r="X168" s="53"/>
      <c r="AT168" s="17" t="s">
        <v>145</v>
      </c>
      <c r="AU168" s="17" t="s">
        <v>86</v>
      </c>
    </row>
    <row r="169" spans="2:65" s="1" customFormat="1">
      <c r="B169" s="32"/>
      <c r="D169" s="144" t="s">
        <v>183</v>
      </c>
      <c r="F169" s="150" t="s">
        <v>539</v>
      </c>
      <c r="I169" s="146"/>
      <c r="J169" s="146"/>
      <c r="M169" s="32"/>
      <c r="N169" s="147"/>
      <c r="X169" s="53"/>
      <c r="AT169" s="17" t="s">
        <v>183</v>
      </c>
      <c r="AU169" s="17" t="s">
        <v>86</v>
      </c>
    </row>
    <row r="170" spans="2:65" s="1" customFormat="1" ht="24.2" customHeight="1">
      <c r="B170" s="32"/>
      <c r="C170" s="174" t="s">
        <v>368</v>
      </c>
      <c r="D170" s="174" t="s">
        <v>436</v>
      </c>
      <c r="E170" s="175" t="s">
        <v>541</v>
      </c>
      <c r="F170" s="176" t="s">
        <v>542</v>
      </c>
      <c r="G170" s="177" t="s">
        <v>225</v>
      </c>
      <c r="H170" s="178">
        <v>83.965000000000003</v>
      </c>
      <c r="I170" s="179"/>
      <c r="J170" s="180"/>
      <c r="K170" s="181">
        <f>ROUND(P170*H170,2)</f>
        <v>0</v>
      </c>
      <c r="L170" s="176" t="s">
        <v>140</v>
      </c>
      <c r="M170" s="182"/>
      <c r="N170" s="183" t="s">
        <v>20</v>
      </c>
      <c r="O170" s="138" t="s">
        <v>45</v>
      </c>
      <c r="P170" s="139">
        <f>I170+J170</f>
        <v>0</v>
      </c>
      <c r="Q170" s="139">
        <f>ROUND(I170*H170,2)</f>
        <v>0</v>
      </c>
      <c r="R170" s="139">
        <f>ROUND(J170*H170,2)</f>
        <v>0</v>
      </c>
      <c r="T170" s="140">
        <f>S170*H170</f>
        <v>0</v>
      </c>
      <c r="U170" s="140">
        <v>1</v>
      </c>
      <c r="V170" s="140">
        <f>U170*H170</f>
        <v>83.965000000000003</v>
      </c>
      <c r="W170" s="140">
        <v>0</v>
      </c>
      <c r="X170" s="141">
        <f>W170*H170</f>
        <v>0</v>
      </c>
      <c r="AR170" s="142" t="s">
        <v>185</v>
      </c>
      <c r="AT170" s="142" t="s">
        <v>436</v>
      </c>
      <c r="AU170" s="142" t="s">
        <v>86</v>
      </c>
      <c r="AY170" s="17" t="s">
        <v>134</v>
      </c>
      <c r="BE170" s="143">
        <f>IF(O170="základní",K170,0)</f>
        <v>0</v>
      </c>
      <c r="BF170" s="143">
        <f>IF(O170="snížená",K170,0)</f>
        <v>0</v>
      </c>
      <c r="BG170" s="143">
        <f>IF(O170="zákl. přenesená",K170,0)</f>
        <v>0</v>
      </c>
      <c r="BH170" s="143">
        <f>IF(O170="sníž. přenesená",K170,0)</f>
        <v>0</v>
      </c>
      <c r="BI170" s="143">
        <f>IF(O170="nulová",K170,0)</f>
        <v>0</v>
      </c>
      <c r="BJ170" s="17" t="s">
        <v>84</v>
      </c>
      <c r="BK170" s="143">
        <f>ROUND(P170*H170,2)</f>
        <v>0</v>
      </c>
      <c r="BL170" s="17" t="s">
        <v>141</v>
      </c>
      <c r="BM170" s="142" t="s">
        <v>725</v>
      </c>
    </row>
    <row r="171" spans="2:65" s="1" customFormat="1">
      <c r="B171" s="32"/>
      <c r="D171" s="144" t="s">
        <v>143</v>
      </c>
      <c r="F171" s="145" t="s">
        <v>542</v>
      </c>
      <c r="I171" s="146"/>
      <c r="J171" s="146"/>
      <c r="M171" s="32"/>
      <c r="N171" s="147"/>
      <c r="X171" s="53"/>
      <c r="AT171" s="17" t="s">
        <v>143</v>
      </c>
      <c r="AU171" s="17" t="s">
        <v>86</v>
      </c>
    </row>
    <row r="172" spans="2:65" s="12" customFormat="1">
      <c r="B172" s="151"/>
      <c r="D172" s="144" t="s">
        <v>191</v>
      </c>
      <c r="E172" s="152" t="s">
        <v>20</v>
      </c>
      <c r="F172" s="153" t="s">
        <v>726</v>
      </c>
      <c r="H172" s="154">
        <v>83.965000000000003</v>
      </c>
      <c r="I172" s="155"/>
      <c r="J172" s="155"/>
      <c r="M172" s="151"/>
      <c r="N172" s="156"/>
      <c r="X172" s="157"/>
      <c r="AT172" s="152" t="s">
        <v>191</v>
      </c>
      <c r="AU172" s="152" t="s">
        <v>86</v>
      </c>
      <c r="AV172" s="12" t="s">
        <v>86</v>
      </c>
      <c r="AW172" s="12" t="s">
        <v>5</v>
      </c>
      <c r="AX172" s="12" t="s">
        <v>84</v>
      </c>
      <c r="AY172" s="152" t="s">
        <v>134</v>
      </c>
    </row>
    <row r="173" spans="2:65" s="1" customFormat="1" ht="16.5" customHeight="1">
      <c r="B173" s="32"/>
      <c r="C173" s="130" t="s">
        <v>374</v>
      </c>
      <c r="D173" s="130" t="s">
        <v>136</v>
      </c>
      <c r="E173" s="131" t="s">
        <v>727</v>
      </c>
      <c r="F173" s="132" t="s">
        <v>728</v>
      </c>
      <c r="G173" s="133" t="s">
        <v>167</v>
      </c>
      <c r="H173" s="134">
        <v>155.49</v>
      </c>
      <c r="I173" s="135"/>
      <c r="J173" s="135"/>
      <c r="K173" s="136">
        <f>ROUND(P173*H173,2)</f>
        <v>0</v>
      </c>
      <c r="L173" s="132" t="s">
        <v>20</v>
      </c>
      <c r="M173" s="32"/>
      <c r="N173" s="137" t="s">
        <v>20</v>
      </c>
      <c r="O173" s="138" t="s">
        <v>45</v>
      </c>
      <c r="P173" s="139">
        <f>I173+J173</f>
        <v>0</v>
      </c>
      <c r="Q173" s="139">
        <f>ROUND(I173*H173,2)</f>
        <v>0</v>
      </c>
      <c r="R173" s="139">
        <f>ROUND(J173*H173,2)</f>
        <v>0</v>
      </c>
      <c r="T173" s="140">
        <f>S173*H173</f>
        <v>0</v>
      </c>
      <c r="U173" s="140">
        <v>0.115</v>
      </c>
      <c r="V173" s="140">
        <f>U173*H173</f>
        <v>17.881350000000001</v>
      </c>
      <c r="W173" s="140">
        <v>0</v>
      </c>
      <c r="X173" s="141">
        <f>W173*H173</f>
        <v>0</v>
      </c>
      <c r="AR173" s="142" t="s">
        <v>141</v>
      </c>
      <c r="AT173" s="142" t="s">
        <v>136</v>
      </c>
      <c r="AU173" s="142" t="s">
        <v>86</v>
      </c>
      <c r="AY173" s="17" t="s">
        <v>134</v>
      </c>
      <c r="BE173" s="143">
        <f>IF(O173="základní",K173,0)</f>
        <v>0</v>
      </c>
      <c r="BF173" s="143">
        <f>IF(O173="snížená",K173,0)</f>
        <v>0</v>
      </c>
      <c r="BG173" s="143">
        <f>IF(O173="zákl. přenesená",K173,0)</f>
        <v>0</v>
      </c>
      <c r="BH173" s="143">
        <f>IF(O173="sníž. přenesená",K173,0)</f>
        <v>0</v>
      </c>
      <c r="BI173" s="143">
        <f>IF(O173="nulová",K173,0)</f>
        <v>0</v>
      </c>
      <c r="BJ173" s="17" t="s">
        <v>84</v>
      </c>
      <c r="BK173" s="143">
        <f>ROUND(P173*H173,2)</f>
        <v>0</v>
      </c>
      <c r="BL173" s="17" t="s">
        <v>141</v>
      </c>
      <c r="BM173" s="142" t="s">
        <v>729</v>
      </c>
    </row>
    <row r="174" spans="2:65" s="1" customFormat="1">
      <c r="B174" s="32"/>
      <c r="D174" s="144" t="s">
        <v>143</v>
      </c>
      <c r="F174" s="145" t="s">
        <v>730</v>
      </c>
      <c r="I174" s="146"/>
      <c r="J174" s="146"/>
      <c r="M174" s="32"/>
      <c r="N174" s="147"/>
      <c r="X174" s="53"/>
      <c r="AT174" s="17" t="s">
        <v>143</v>
      </c>
      <c r="AU174" s="17" t="s">
        <v>86</v>
      </c>
    </row>
    <row r="175" spans="2:65" s="1" customFormat="1">
      <c r="B175" s="32"/>
      <c r="D175" s="144" t="s">
        <v>183</v>
      </c>
      <c r="F175" s="150" t="s">
        <v>731</v>
      </c>
      <c r="I175" s="146"/>
      <c r="J175" s="146"/>
      <c r="M175" s="32"/>
      <c r="N175" s="147"/>
      <c r="X175" s="53"/>
      <c r="AT175" s="17" t="s">
        <v>183</v>
      </c>
      <c r="AU175" s="17" t="s">
        <v>86</v>
      </c>
    </row>
    <row r="176" spans="2:65" s="1" customFormat="1" ht="24.2" customHeight="1">
      <c r="B176" s="32"/>
      <c r="C176" s="130" t="s">
        <v>378</v>
      </c>
      <c r="D176" s="130" t="s">
        <v>136</v>
      </c>
      <c r="E176" s="131" t="s">
        <v>552</v>
      </c>
      <c r="F176" s="132" t="s">
        <v>553</v>
      </c>
      <c r="G176" s="133" t="s">
        <v>167</v>
      </c>
      <c r="H176" s="134">
        <v>310.98</v>
      </c>
      <c r="I176" s="135"/>
      <c r="J176" s="135"/>
      <c r="K176" s="136">
        <f>ROUND(P176*H176,2)</f>
        <v>0</v>
      </c>
      <c r="L176" s="132" t="s">
        <v>140</v>
      </c>
      <c r="M176" s="32"/>
      <c r="N176" s="137" t="s">
        <v>20</v>
      </c>
      <c r="O176" s="138" t="s">
        <v>45</v>
      </c>
      <c r="P176" s="139">
        <f>I176+J176</f>
        <v>0</v>
      </c>
      <c r="Q176" s="139">
        <f>ROUND(I176*H176,2)</f>
        <v>0</v>
      </c>
      <c r="R176" s="139">
        <f>ROUND(J176*H176,2)</f>
        <v>0</v>
      </c>
      <c r="T176" s="140">
        <f>S176*H176</f>
        <v>0</v>
      </c>
      <c r="U176" s="140">
        <v>0.24</v>
      </c>
      <c r="V176" s="140">
        <f>U176*H176</f>
        <v>74.635199999999998</v>
      </c>
      <c r="W176" s="140">
        <v>0</v>
      </c>
      <c r="X176" s="141">
        <f>W176*H176</f>
        <v>0</v>
      </c>
      <c r="AR176" s="142" t="s">
        <v>141</v>
      </c>
      <c r="AT176" s="142" t="s">
        <v>136</v>
      </c>
      <c r="AU176" s="142" t="s">
        <v>86</v>
      </c>
      <c r="AY176" s="17" t="s">
        <v>134</v>
      </c>
      <c r="BE176" s="143">
        <f>IF(O176="základní",K176,0)</f>
        <v>0</v>
      </c>
      <c r="BF176" s="143">
        <f>IF(O176="snížená",K176,0)</f>
        <v>0</v>
      </c>
      <c r="BG176" s="143">
        <f>IF(O176="zákl. přenesená",K176,0)</f>
        <v>0</v>
      </c>
      <c r="BH176" s="143">
        <f>IF(O176="sníž. přenesená",K176,0)</f>
        <v>0</v>
      </c>
      <c r="BI176" s="143">
        <f>IF(O176="nulová",K176,0)</f>
        <v>0</v>
      </c>
      <c r="BJ176" s="17" t="s">
        <v>84</v>
      </c>
      <c r="BK176" s="143">
        <f>ROUND(P176*H176,2)</f>
        <v>0</v>
      </c>
      <c r="BL176" s="17" t="s">
        <v>141</v>
      </c>
      <c r="BM176" s="142" t="s">
        <v>732</v>
      </c>
    </row>
    <row r="177" spans="2:65" s="1" customFormat="1">
      <c r="B177" s="32"/>
      <c r="D177" s="144" t="s">
        <v>143</v>
      </c>
      <c r="F177" s="145" t="s">
        <v>555</v>
      </c>
      <c r="I177" s="146"/>
      <c r="J177" s="146"/>
      <c r="M177" s="32"/>
      <c r="N177" s="147"/>
      <c r="X177" s="53"/>
      <c r="AT177" s="17" t="s">
        <v>143</v>
      </c>
      <c r="AU177" s="17" t="s">
        <v>86</v>
      </c>
    </row>
    <row r="178" spans="2:65" s="1" customFormat="1">
      <c r="B178" s="32"/>
      <c r="D178" s="148" t="s">
        <v>145</v>
      </c>
      <c r="F178" s="149" t="s">
        <v>556</v>
      </c>
      <c r="I178" s="146"/>
      <c r="J178" s="146"/>
      <c r="M178" s="32"/>
      <c r="N178" s="147"/>
      <c r="X178" s="53"/>
      <c r="AT178" s="17" t="s">
        <v>145</v>
      </c>
      <c r="AU178" s="17" t="s">
        <v>86</v>
      </c>
    </row>
    <row r="179" spans="2:65" s="12" customFormat="1">
      <c r="B179" s="151"/>
      <c r="D179" s="144" t="s">
        <v>191</v>
      </c>
      <c r="F179" s="153" t="s">
        <v>733</v>
      </c>
      <c r="H179" s="154">
        <v>310.98</v>
      </c>
      <c r="I179" s="155"/>
      <c r="J179" s="155"/>
      <c r="M179" s="151"/>
      <c r="N179" s="156"/>
      <c r="X179" s="157"/>
      <c r="AT179" s="152" t="s">
        <v>191</v>
      </c>
      <c r="AU179" s="152" t="s">
        <v>86</v>
      </c>
      <c r="AV179" s="12" t="s">
        <v>86</v>
      </c>
      <c r="AW179" s="12" t="s">
        <v>4</v>
      </c>
      <c r="AX179" s="12" t="s">
        <v>84</v>
      </c>
      <c r="AY179" s="152" t="s">
        <v>134</v>
      </c>
    </row>
    <row r="180" spans="2:65" s="11" customFormat="1" ht="22.9" customHeight="1">
      <c r="B180" s="117"/>
      <c r="D180" s="118" t="s">
        <v>75</v>
      </c>
      <c r="E180" s="128" t="s">
        <v>237</v>
      </c>
      <c r="F180" s="128" t="s">
        <v>238</v>
      </c>
      <c r="I180" s="120"/>
      <c r="J180" s="120"/>
      <c r="K180" s="129">
        <f>BK180</f>
        <v>0</v>
      </c>
      <c r="M180" s="117"/>
      <c r="N180" s="122"/>
      <c r="Q180" s="123">
        <f>SUM(Q181:Q197)</f>
        <v>0</v>
      </c>
      <c r="R180" s="123">
        <f>SUM(R181:R197)</f>
        <v>0</v>
      </c>
      <c r="T180" s="124">
        <f>SUM(T181:T197)</f>
        <v>0</v>
      </c>
      <c r="V180" s="124">
        <f>SUM(V181:V197)</f>
        <v>0</v>
      </c>
      <c r="X180" s="125">
        <f>SUM(X181:X197)</f>
        <v>0</v>
      </c>
      <c r="AR180" s="118" t="s">
        <v>84</v>
      </c>
      <c r="AT180" s="126" t="s">
        <v>75</v>
      </c>
      <c r="AU180" s="126" t="s">
        <v>84</v>
      </c>
      <c r="AY180" s="118" t="s">
        <v>134</v>
      </c>
      <c r="BK180" s="127">
        <f>SUM(BK181:BK197)</f>
        <v>0</v>
      </c>
    </row>
    <row r="181" spans="2:65" s="1" customFormat="1" ht="24.2" customHeight="1">
      <c r="B181" s="32"/>
      <c r="C181" s="130" t="s">
        <v>385</v>
      </c>
      <c r="D181" s="130" t="s">
        <v>136</v>
      </c>
      <c r="E181" s="131" t="s">
        <v>734</v>
      </c>
      <c r="F181" s="132" t="s">
        <v>735</v>
      </c>
      <c r="G181" s="133" t="s">
        <v>225</v>
      </c>
      <c r="H181" s="134">
        <v>44.179000000000002</v>
      </c>
      <c r="I181" s="135"/>
      <c r="J181" s="135"/>
      <c r="K181" s="136">
        <f>ROUND(P181*H181,2)</f>
        <v>0</v>
      </c>
      <c r="L181" s="132" t="s">
        <v>140</v>
      </c>
      <c r="M181" s="32"/>
      <c r="N181" s="137" t="s">
        <v>20</v>
      </c>
      <c r="O181" s="138" t="s">
        <v>45</v>
      </c>
      <c r="P181" s="139">
        <f>I181+J181</f>
        <v>0</v>
      </c>
      <c r="Q181" s="139">
        <f>ROUND(I181*H181,2)</f>
        <v>0</v>
      </c>
      <c r="R181" s="139">
        <f>ROUND(J181*H181,2)</f>
        <v>0</v>
      </c>
      <c r="T181" s="140">
        <f>S181*H181</f>
        <v>0</v>
      </c>
      <c r="U181" s="140">
        <v>0</v>
      </c>
      <c r="V181" s="140">
        <f>U181*H181</f>
        <v>0</v>
      </c>
      <c r="W181" s="140">
        <v>0</v>
      </c>
      <c r="X181" s="141">
        <f>W181*H181</f>
        <v>0</v>
      </c>
      <c r="AR181" s="142" t="s">
        <v>141</v>
      </c>
      <c r="AT181" s="142" t="s">
        <v>136</v>
      </c>
      <c r="AU181" s="142" t="s">
        <v>86</v>
      </c>
      <c r="AY181" s="17" t="s">
        <v>134</v>
      </c>
      <c r="BE181" s="143">
        <f>IF(O181="základní",K181,0)</f>
        <v>0</v>
      </c>
      <c r="BF181" s="143">
        <f>IF(O181="snížená",K181,0)</f>
        <v>0</v>
      </c>
      <c r="BG181" s="143">
        <f>IF(O181="zákl. přenesená",K181,0)</f>
        <v>0</v>
      </c>
      <c r="BH181" s="143">
        <f>IF(O181="sníž. přenesená",K181,0)</f>
        <v>0</v>
      </c>
      <c r="BI181" s="143">
        <f>IF(O181="nulová",K181,0)</f>
        <v>0</v>
      </c>
      <c r="BJ181" s="17" t="s">
        <v>84</v>
      </c>
      <c r="BK181" s="143">
        <f>ROUND(P181*H181,2)</f>
        <v>0</v>
      </c>
      <c r="BL181" s="17" t="s">
        <v>141</v>
      </c>
      <c r="BM181" s="142" t="s">
        <v>736</v>
      </c>
    </row>
    <row r="182" spans="2:65" s="1" customFormat="1">
      <c r="B182" s="32"/>
      <c r="D182" s="144" t="s">
        <v>143</v>
      </c>
      <c r="F182" s="145" t="s">
        <v>737</v>
      </c>
      <c r="I182" s="146"/>
      <c r="J182" s="146"/>
      <c r="M182" s="32"/>
      <c r="N182" s="147"/>
      <c r="X182" s="53"/>
      <c r="AT182" s="17" t="s">
        <v>143</v>
      </c>
      <c r="AU182" s="17" t="s">
        <v>86</v>
      </c>
    </row>
    <row r="183" spans="2:65" s="1" customFormat="1">
      <c r="B183" s="32"/>
      <c r="D183" s="148" t="s">
        <v>145</v>
      </c>
      <c r="F183" s="149" t="s">
        <v>738</v>
      </c>
      <c r="I183" s="146"/>
      <c r="J183" s="146"/>
      <c r="M183" s="32"/>
      <c r="N183" s="147"/>
      <c r="X183" s="53"/>
      <c r="AT183" s="17" t="s">
        <v>145</v>
      </c>
      <c r="AU183" s="17" t="s">
        <v>86</v>
      </c>
    </row>
    <row r="184" spans="2:65" s="12" customFormat="1">
      <c r="B184" s="151"/>
      <c r="D184" s="144" t="s">
        <v>191</v>
      </c>
      <c r="E184" s="152" t="s">
        <v>20</v>
      </c>
      <c r="F184" s="153" t="s">
        <v>739</v>
      </c>
      <c r="H184" s="154">
        <v>128.14400000000001</v>
      </c>
      <c r="I184" s="155"/>
      <c r="J184" s="155"/>
      <c r="M184" s="151"/>
      <c r="N184" s="156"/>
      <c r="X184" s="157"/>
      <c r="AT184" s="152" t="s">
        <v>191</v>
      </c>
      <c r="AU184" s="152" t="s">
        <v>86</v>
      </c>
      <c r="AV184" s="12" t="s">
        <v>86</v>
      </c>
      <c r="AW184" s="12" t="s">
        <v>5</v>
      </c>
      <c r="AX184" s="12" t="s">
        <v>76</v>
      </c>
      <c r="AY184" s="152" t="s">
        <v>134</v>
      </c>
    </row>
    <row r="185" spans="2:65" s="12" customFormat="1">
      <c r="B185" s="151"/>
      <c r="D185" s="144" t="s">
        <v>191</v>
      </c>
      <c r="E185" s="152" t="s">
        <v>20</v>
      </c>
      <c r="F185" s="153" t="s">
        <v>740</v>
      </c>
      <c r="H185" s="154">
        <v>-83.965000000000003</v>
      </c>
      <c r="I185" s="155"/>
      <c r="J185" s="155"/>
      <c r="M185" s="151"/>
      <c r="N185" s="156"/>
      <c r="X185" s="157"/>
      <c r="AT185" s="152" t="s">
        <v>191</v>
      </c>
      <c r="AU185" s="152" t="s">
        <v>86</v>
      </c>
      <c r="AV185" s="12" t="s">
        <v>86</v>
      </c>
      <c r="AW185" s="12" t="s">
        <v>5</v>
      </c>
      <c r="AX185" s="12" t="s">
        <v>76</v>
      </c>
      <c r="AY185" s="152" t="s">
        <v>134</v>
      </c>
    </row>
    <row r="186" spans="2:65" s="14" customFormat="1">
      <c r="B186" s="167"/>
      <c r="D186" s="144" t="s">
        <v>191</v>
      </c>
      <c r="E186" s="168" t="s">
        <v>20</v>
      </c>
      <c r="F186" s="169" t="s">
        <v>259</v>
      </c>
      <c r="H186" s="170">
        <v>44.179000000000002</v>
      </c>
      <c r="I186" s="171"/>
      <c r="J186" s="171"/>
      <c r="M186" s="167"/>
      <c r="N186" s="172"/>
      <c r="X186" s="173"/>
      <c r="AT186" s="168" t="s">
        <v>191</v>
      </c>
      <c r="AU186" s="168" t="s">
        <v>86</v>
      </c>
      <c r="AV186" s="14" t="s">
        <v>141</v>
      </c>
      <c r="AW186" s="14" t="s">
        <v>5</v>
      </c>
      <c r="AX186" s="14" t="s">
        <v>84</v>
      </c>
      <c r="AY186" s="168" t="s">
        <v>134</v>
      </c>
    </row>
    <row r="187" spans="2:65" s="1" customFormat="1" ht="24.2" customHeight="1">
      <c r="B187" s="32"/>
      <c r="C187" s="130" t="s">
        <v>392</v>
      </c>
      <c r="D187" s="130" t="s">
        <v>136</v>
      </c>
      <c r="E187" s="131" t="s">
        <v>741</v>
      </c>
      <c r="F187" s="132" t="s">
        <v>742</v>
      </c>
      <c r="G187" s="133" t="s">
        <v>225</v>
      </c>
      <c r="H187" s="134">
        <v>397.61099999999999</v>
      </c>
      <c r="I187" s="135"/>
      <c r="J187" s="135"/>
      <c r="K187" s="136">
        <f>ROUND(P187*H187,2)</f>
        <v>0</v>
      </c>
      <c r="L187" s="132" t="s">
        <v>140</v>
      </c>
      <c r="M187" s="32"/>
      <c r="N187" s="137" t="s">
        <v>20</v>
      </c>
      <c r="O187" s="138" t="s">
        <v>45</v>
      </c>
      <c r="P187" s="139">
        <f>I187+J187</f>
        <v>0</v>
      </c>
      <c r="Q187" s="139">
        <f>ROUND(I187*H187,2)</f>
        <v>0</v>
      </c>
      <c r="R187" s="139">
        <f>ROUND(J187*H187,2)</f>
        <v>0</v>
      </c>
      <c r="T187" s="140">
        <f>S187*H187</f>
        <v>0</v>
      </c>
      <c r="U187" s="140">
        <v>0</v>
      </c>
      <c r="V187" s="140">
        <f>U187*H187</f>
        <v>0</v>
      </c>
      <c r="W187" s="140">
        <v>0</v>
      </c>
      <c r="X187" s="141">
        <f>W187*H187</f>
        <v>0</v>
      </c>
      <c r="AR187" s="142" t="s">
        <v>141</v>
      </c>
      <c r="AT187" s="142" t="s">
        <v>136</v>
      </c>
      <c r="AU187" s="142" t="s">
        <v>86</v>
      </c>
      <c r="AY187" s="17" t="s">
        <v>134</v>
      </c>
      <c r="BE187" s="143">
        <f>IF(O187="základní",K187,0)</f>
        <v>0</v>
      </c>
      <c r="BF187" s="143">
        <f>IF(O187="snížená",K187,0)</f>
        <v>0</v>
      </c>
      <c r="BG187" s="143">
        <f>IF(O187="zákl. přenesená",K187,0)</f>
        <v>0</v>
      </c>
      <c r="BH187" s="143">
        <f>IF(O187="sníž. přenesená",K187,0)</f>
        <v>0</v>
      </c>
      <c r="BI187" s="143">
        <f>IF(O187="nulová",K187,0)</f>
        <v>0</v>
      </c>
      <c r="BJ187" s="17" t="s">
        <v>84</v>
      </c>
      <c r="BK187" s="143">
        <f>ROUND(P187*H187,2)</f>
        <v>0</v>
      </c>
      <c r="BL187" s="17" t="s">
        <v>141</v>
      </c>
      <c r="BM187" s="142" t="s">
        <v>743</v>
      </c>
    </row>
    <row r="188" spans="2:65" s="1" customFormat="1">
      <c r="B188" s="32"/>
      <c r="D188" s="144" t="s">
        <v>143</v>
      </c>
      <c r="F188" s="145" t="s">
        <v>744</v>
      </c>
      <c r="I188" s="146"/>
      <c r="J188" s="146"/>
      <c r="M188" s="32"/>
      <c r="N188" s="147"/>
      <c r="X188" s="53"/>
      <c r="AT188" s="17" t="s">
        <v>143</v>
      </c>
      <c r="AU188" s="17" t="s">
        <v>86</v>
      </c>
    </row>
    <row r="189" spans="2:65" s="1" customFormat="1">
      <c r="B189" s="32"/>
      <c r="D189" s="148" t="s">
        <v>145</v>
      </c>
      <c r="F189" s="149" t="s">
        <v>745</v>
      </c>
      <c r="I189" s="146"/>
      <c r="J189" s="146"/>
      <c r="M189" s="32"/>
      <c r="N189" s="147"/>
      <c r="X189" s="53"/>
      <c r="AT189" s="17" t="s">
        <v>145</v>
      </c>
      <c r="AU189" s="17" t="s">
        <v>86</v>
      </c>
    </row>
    <row r="190" spans="2:65" s="1" customFormat="1">
      <c r="B190" s="32"/>
      <c r="D190" s="144" t="s">
        <v>183</v>
      </c>
      <c r="F190" s="150" t="s">
        <v>376</v>
      </c>
      <c r="I190" s="146"/>
      <c r="J190" s="146"/>
      <c r="M190" s="32"/>
      <c r="N190" s="147"/>
      <c r="X190" s="53"/>
      <c r="AT190" s="17" t="s">
        <v>183</v>
      </c>
      <c r="AU190" s="17" t="s">
        <v>86</v>
      </c>
    </row>
    <row r="191" spans="2:65" s="12" customFormat="1">
      <c r="B191" s="151"/>
      <c r="D191" s="144" t="s">
        <v>191</v>
      </c>
      <c r="F191" s="153" t="s">
        <v>746</v>
      </c>
      <c r="H191" s="154">
        <v>397.61099999999999</v>
      </c>
      <c r="I191" s="155"/>
      <c r="J191" s="155"/>
      <c r="M191" s="151"/>
      <c r="N191" s="156"/>
      <c r="X191" s="157"/>
      <c r="AT191" s="152" t="s">
        <v>191</v>
      </c>
      <c r="AU191" s="152" t="s">
        <v>86</v>
      </c>
      <c r="AV191" s="12" t="s">
        <v>86</v>
      </c>
      <c r="AW191" s="12" t="s">
        <v>4</v>
      </c>
      <c r="AX191" s="12" t="s">
        <v>84</v>
      </c>
      <c r="AY191" s="152" t="s">
        <v>134</v>
      </c>
    </row>
    <row r="192" spans="2:65" s="1" customFormat="1" ht="24.2" customHeight="1">
      <c r="B192" s="32"/>
      <c r="C192" s="130" t="s">
        <v>398</v>
      </c>
      <c r="D192" s="130" t="s">
        <v>136</v>
      </c>
      <c r="E192" s="131" t="s">
        <v>635</v>
      </c>
      <c r="F192" s="132" t="s">
        <v>636</v>
      </c>
      <c r="G192" s="133" t="s">
        <v>225</v>
      </c>
      <c r="H192" s="134">
        <v>44.179000000000002</v>
      </c>
      <c r="I192" s="135"/>
      <c r="J192" s="135"/>
      <c r="K192" s="136">
        <f>ROUND(P192*H192,2)</f>
        <v>0</v>
      </c>
      <c r="L192" s="132" t="s">
        <v>140</v>
      </c>
      <c r="M192" s="32"/>
      <c r="N192" s="137" t="s">
        <v>20</v>
      </c>
      <c r="O192" s="138" t="s">
        <v>45</v>
      </c>
      <c r="P192" s="139">
        <f>I192+J192</f>
        <v>0</v>
      </c>
      <c r="Q192" s="139">
        <f>ROUND(I192*H192,2)</f>
        <v>0</v>
      </c>
      <c r="R192" s="139">
        <f>ROUND(J192*H192,2)</f>
        <v>0</v>
      </c>
      <c r="T192" s="140">
        <f>S192*H192</f>
        <v>0</v>
      </c>
      <c r="U192" s="140">
        <v>0</v>
      </c>
      <c r="V192" s="140">
        <f>U192*H192</f>
        <v>0</v>
      </c>
      <c r="W192" s="140">
        <v>0</v>
      </c>
      <c r="X192" s="141">
        <f>W192*H192</f>
        <v>0</v>
      </c>
      <c r="AR192" s="142" t="s">
        <v>141</v>
      </c>
      <c r="AT192" s="142" t="s">
        <v>136</v>
      </c>
      <c r="AU192" s="142" t="s">
        <v>86</v>
      </c>
      <c r="AY192" s="17" t="s">
        <v>134</v>
      </c>
      <c r="BE192" s="143">
        <f>IF(O192="základní",K192,0)</f>
        <v>0</v>
      </c>
      <c r="BF192" s="143">
        <f>IF(O192="snížená",K192,0)</f>
        <v>0</v>
      </c>
      <c r="BG192" s="143">
        <f>IF(O192="zákl. přenesená",K192,0)</f>
        <v>0</v>
      </c>
      <c r="BH192" s="143">
        <f>IF(O192="sníž. přenesená",K192,0)</f>
        <v>0</v>
      </c>
      <c r="BI192" s="143">
        <f>IF(O192="nulová",K192,0)</f>
        <v>0</v>
      </c>
      <c r="BJ192" s="17" t="s">
        <v>84</v>
      </c>
      <c r="BK192" s="143">
        <f>ROUND(P192*H192,2)</f>
        <v>0</v>
      </c>
      <c r="BL192" s="17" t="s">
        <v>141</v>
      </c>
      <c r="BM192" s="142" t="s">
        <v>747</v>
      </c>
    </row>
    <row r="193" spans="2:65" s="1" customFormat="1">
      <c r="B193" s="32"/>
      <c r="D193" s="144" t="s">
        <v>143</v>
      </c>
      <c r="F193" s="145" t="s">
        <v>638</v>
      </c>
      <c r="I193" s="146"/>
      <c r="J193" s="146"/>
      <c r="M193" s="32"/>
      <c r="N193" s="147"/>
      <c r="X193" s="53"/>
      <c r="AT193" s="17" t="s">
        <v>143</v>
      </c>
      <c r="AU193" s="17" t="s">
        <v>86</v>
      </c>
    </row>
    <row r="194" spans="2:65" s="1" customFormat="1">
      <c r="B194" s="32"/>
      <c r="D194" s="148" t="s">
        <v>145</v>
      </c>
      <c r="F194" s="149" t="s">
        <v>639</v>
      </c>
      <c r="I194" s="146"/>
      <c r="J194" s="146"/>
      <c r="M194" s="32"/>
      <c r="N194" s="147"/>
      <c r="X194" s="53"/>
      <c r="AT194" s="17" t="s">
        <v>145</v>
      </c>
      <c r="AU194" s="17" t="s">
        <v>86</v>
      </c>
    </row>
    <row r="195" spans="2:65" s="12" customFormat="1">
      <c r="B195" s="151"/>
      <c r="D195" s="144" t="s">
        <v>191</v>
      </c>
      <c r="E195" s="152" t="s">
        <v>20</v>
      </c>
      <c r="F195" s="153" t="s">
        <v>739</v>
      </c>
      <c r="H195" s="154">
        <v>128.14400000000001</v>
      </c>
      <c r="I195" s="155"/>
      <c r="J195" s="155"/>
      <c r="M195" s="151"/>
      <c r="N195" s="156"/>
      <c r="X195" s="157"/>
      <c r="AT195" s="152" t="s">
        <v>191</v>
      </c>
      <c r="AU195" s="152" t="s">
        <v>86</v>
      </c>
      <c r="AV195" s="12" t="s">
        <v>86</v>
      </c>
      <c r="AW195" s="12" t="s">
        <v>5</v>
      </c>
      <c r="AX195" s="12" t="s">
        <v>76</v>
      </c>
      <c r="AY195" s="152" t="s">
        <v>134</v>
      </c>
    </row>
    <row r="196" spans="2:65" s="12" customFormat="1">
      <c r="B196" s="151"/>
      <c r="D196" s="144" t="s">
        <v>191</v>
      </c>
      <c r="E196" s="152" t="s">
        <v>20</v>
      </c>
      <c r="F196" s="153" t="s">
        <v>740</v>
      </c>
      <c r="H196" s="154">
        <v>-83.965000000000003</v>
      </c>
      <c r="I196" s="155"/>
      <c r="J196" s="155"/>
      <c r="M196" s="151"/>
      <c r="N196" s="156"/>
      <c r="X196" s="157"/>
      <c r="AT196" s="152" t="s">
        <v>191</v>
      </c>
      <c r="AU196" s="152" t="s">
        <v>86</v>
      </c>
      <c r="AV196" s="12" t="s">
        <v>86</v>
      </c>
      <c r="AW196" s="12" t="s">
        <v>5</v>
      </c>
      <c r="AX196" s="12" t="s">
        <v>76</v>
      </c>
      <c r="AY196" s="152" t="s">
        <v>134</v>
      </c>
    </row>
    <row r="197" spans="2:65" s="14" customFormat="1">
      <c r="B197" s="167"/>
      <c r="D197" s="144" t="s">
        <v>191</v>
      </c>
      <c r="E197" s="168" t="s">
        <v>20</v>
      </c>
      <c r="F197" s="169" t="s">
        <v>259</v>
      </c>
      <c r="H197" s="170">
        <v>44.179000000000002</v>
      </c>
      <c r="I197" s="171"/>
      <c r="J197" s="171"/>
      <c r="M197" s="167"/>
      <c r="N197" s="172"/>
      <c r="X197" s="173"/>
      <c r="AT197" s="168" t="s">
        <v>191</v>
      </c>
      <c r="AU197" s="168" t="s">
        <v>86</v>
      </c>
      <c r="AV197" s="14" t="s">
        <v>141</v>
      </c>
      <c r="AW197" s="14" t="s">
        <v>5</v>
      </c>
      <c r="AX197" s="14" t="s">
        <v>84</v>
      </c>
      <c r="AY197" s="168" t="s">
        <v>134</v>
      </c>
    </row>
    <row r="198" spans="2:65" s="11" customFormat="1" ht="22.9" customHeight="1">
      <c r="B198" s="117"/>
      <c r="D198" s="118" t="s">
        <v>75</v>
      </c>
      <c r="E198" s="128" t="s">
        <v>641</v>
      </c>
      <c r="F198" s="128" t="s">
        <v>642</v>
      </c>
      <c r="I198" s="120"/>
      <c r="J198" s="120"/>
      <c r="K198" s="129">
        <f>BK198</f>
        <v>0</v>
      </c>
      <c r="M198" s="117"/>
      <c r="N198" s="122"/>
      <c r="Q198" s="123">
        <f>SUM(Q199:Q201)</f>
        <v>0</v>
      </c>
      <c r="R198" s="123">
        <f>SUM(R199:R201)</f>
        <v>0</v>
      </c>
      <c r="T198" s="124">
        <f>SUM(T199:T201)</f>
        <v>0</v>
      </c>
      <c r="V198" s="124">
        <f>SUM(V199:V201)</f>
        <v>0</v>
      </c>
      <c r="X198" s="125">
        <f>SUM(X199:X201)</f>
        <v>0</v>
      </c>
      <c r="AR198" s="118" t="s">
        <v>84</v>
      </c>
      <c r="AT198" s="126" t="s">
        <v>75</v>
      </c>
      <c r="AU198" s="126" t="s">
        <v>84</v>
      </c>
      <c r="AY198" s="118" t="s">
        <v>134</v>
      </c>
      <c r="BK198" s="127">
        <f>SUM(BK199:BK201)</f>
        <v>0</v>
      </c>
    </row>
    <row r="199" spans="2:65" s="1" customFormat="1">
      <c r="B199" s="32"/>
      <c r="C199" s="130" t="s">
        <v>406</v>
      </c>
      <c r="D199" s="130" t="s">
        <v>136</v>
      </c>
      <c r="E199" s="131" t="s">
        <v>644</v>
      </c>
      <c r="F199" s="132" t="s">
        <v>645</v>
      </c>
      <c r="G199" s="133" t="s">
        <v>225</v>
      </c>
      <c r="H199" s="134">
        <v>188.428</v>
      </c>
      <c r="I199" s="135"/>
      <c r="J199" s="135"/>
      <c r="K199" s="136">
        <f>ROUND(P199*H199,2)</f>
        <v>0</v>
      </c>
      <c r="L199" s="132" t="s">
        <v>140</v>
      </c>
      <c r="M199" s="32"/>
      <c r="N199" s="137" t="s">
        <v>20</v>
      </c>
      <c r="O199" s="138" t="s">
        <v>45</v>
      </c>
      <c r="P199" s="139">
        <f>I199+J199</f>
        <v>0</v>
      </c>
      <c r="Q199" s="139">
        <f>ROUND(I199*H199,2)</f>
        <v>0</v>
      </c>
      <c r="R199" s="139">
        <f>ROUND(J199*H199,2)</f>
        <v>0</v>
      </c>
      <c r="T199" s="140">
        <f>S199*H199</f>
        <v>0</v>
      </c>
      <c r="U199" s="140">
        <v>0</v>
      </c>
      <c r="V199" s="140">
        <f>U199*H199</f>
        <v>0</v>
      </c>
      <c r="W199" s="140">
        <v>0</v>
      </c>
      <c r="X199" s="141">
        <f>W199*H199</f>
        <v>0</v>
      </c>
      <c r="AR199" s="142" t="s">
        <v>141</v>
      </c>
      <c r="AT199" s="142" t="s">
        <v>136</v>
      </c>
      <c r="AU199" s="142" t="s">
        <v>86</v>
      </c>
      <c r="AY199" s="17" t="s">
        <v>134</v>
      </c>
      <c r="BE199" s="143">
        <f>IF(O199="základní",K199,0)</f>
        <v>0</v>
      </c>
      <c r="BF199" s="143">
        <f>IF(O199="snížená",K199,0)</f>
        <v>0</v>
      </c>
      <c r="BG199" s="143">
        <f>IF(O199="zákl. přenesená",K199,0)</f>
        <v>0</v>
      </c>
      <c r="BH199" s="143">
        <f>IF(O199="sníž. přenesená",K199,0)</f>
        <v>0</v>
      </c>
      <c r="BI199" s="143">
        <f>IF(O199="nulová",K199,0)</f>
        <v>0</v>
      </c>
      <c r="BJ199" s="17" t="s">
        <v>84</v>
      </c>
      <c r="BK199" s="143">
        <f>ROUND(P199*H199,2)</f>
        <v>0</v>
      </c>
      <c r="BL199" s="17" t="s">
        <v>141</v>
      </c>
      <c r="BM199" s="142" t="s">
        <v>748</v>
      </c>
    </row>
    <row r="200" spans="2:65" s="1" customFormat="1">
      <c r="B200" s="32"/>
      <c r="D200" s="144" t="s">
        <v>143</v>
      </c>
      <c r="F200" s="145" t="s">
        <v>647</v>
      </c>
      <c r="I200" s="146"/>
      <c r="J200" s="146"/>
      <c r="M200" s="32"/>
      <c r="N200" s="147"/>
      <c r="X200" s="53"/>
      <c r="AT200" s="17" t="s">
        <v>143</v>
      </c>
      <c r="AU200" s="17" t="s">
        <v>86</v>
      </c>
    </row>
    <row r="201" spans="2:65" s="1" customFormat="1">
      <c r="B201" s="32"/>
      <c r="D201" s="148" t="s">
        <v>145</v>
      </c>
      <c r="F201" s="149" t="s">
        <v>648</v>
      </c>
      <c r="I201" s="146"/>
      <c r="J201" s="146"/>
      <c r="M201" s="32"/>
      <c r="N201" s="164"/>
      <c r="O201" s="165"/>
      <c r="P201" s="165"/>
      <c r="Q201" s="165"/>
      <c r="R201" s="165"/>
      <c r="S201" s="165"/>
      <c r="T201" s="165"/>
      <c r="U201" s="165"/>
      <c r="V201" s="165"/>
      <c r="W201" s="165"/>
      <c r="X201" s="166"/>
      <c r="AT201" s="17" t="s">
        <v>145</v>
      </c>
      <c r="AU201" s="17" t="s">
        <v>86</v>
      </c>
    </row>
    <row r="202" spans="2:65" s="1" customFormat="1" ht="6.95" customHeight="1">
      <c r="B202" s="41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32"/>
    </row>
  </sheetData>
  <sheetProtection algorithmName="SHA-512" hashValue="f/+sSR1JinbuNxzhR5yCHhCkYmiY+c5z9B8jcTTHFZ4O3u5BJYBqiFA5j8gHUAP9oE+U789EaGIA9EuHyQzcsw==" saltValue="dntt7RF8UkvztJ2t46XChnNC4UP2yM3jdASEp11KfJG8/otX7MGTKdgDm6wqLE3R60sfv4BjMog0rqRpY//OVQ==" spinCount="100000" sheet="1" objects="1" scenarios="1" formatColumns="0" formatRows="0" autoFilter="0"/>
  <autoFilter ref="C86:L201" xr:uid="{00000000-0009-0000-0000-000003000000}"/>
  <mergeCells count="9">
    <mergeCell ref="E52:H52"/>
    <mergeCell ref="E77:H77"/>
    <mergeCell ref="E79:H79"/>
    <mergeCell ref="M2:Z2"/>
    <mergeCell ref="E7:H7"/>
    <mergeCell ref="E9:H9"/>
    <mergeCell ref="E18:H18"/>
    <mergeCell ref="E27:H27"/>
    <mergeCell ref="E50:H50"/>
  </mergeCells>
  <hyperlinks>
    <hyperlink ref="F98" r:id="rId1" xr:uid="{00000000-0004-0000-0300-000000000000}"/>
    <hyperlink ref="F101" r:id="rId2" xr:uid="{00000000-0004-0000-0300-000001000000}"/>
    <hyperlink ref="F107" r:id="rId3" xr:uid="{00000000-0004-0000-0300-000002000000}"/>
    <hyperlink ref="F111" r:id="rId4" xr:uid="{00000000-0004-0000-0300-000003000000}"/>
    <hyperlink ref="F117" r:id="rId5" xr:uid="{00000000-0004-0000-0300-000004000000}"/>
    <hyperlink ref="F123" r:id="rId6" xr:uid="{00000000-0004-0000-0300-000005000000}"/>
    <hyperlink ref="F127" r:id="rId7" xr:uid="{00000000-0004-0000-0300-000006000000}"/>
    <hyperlink ref="F131" r:id="rId8" xr:uid="{00000000-0004-0000-0300-000007000000}"/>
    <hyperlink ref="F134" r:id="rId9" xr:uid="{00000000-0004-0000-0300-000008000000}"/>
    <hyperlink ref="F143" r:id="rId10" xr:uid="{00000000-0004-0000-0300-000009000000}"/>
    <hyperlink ref="F146" r:id="rId11" xr:uid="{00000000-0004-0000-0300-00000A000000}"/>
    <hyperlink ref="F150" r:id="rId12" xr:uid="{00000000-0004-0000-0300-00000B000000}"/>
    <hyperlink ref="F153" r:id="rId13" xr:uid="{00000000-0004-0000-0300-00000C000000}"/>
    <hyperlink ref="F159" r:id="rId14" xr:uid="{00000000-0004-0000-0300-00000D000000}"/>
    <hyperlink ref="F168" r:id="rId15" xr:uid="{00000000-0004-0000-0300-00000E000000}"/>
    <hyperlink ref="F178" r:id="rId16" xr:uid="{00000000-0004-0000-0300-00000F000000}"/>
    <hyperlink ref="F183" r:id="rId17" xr:uid="{00000000-0004-0000-0300-000010000000}"/>
    <hyperlink ref="F189" r:id="rId18" xr:uid="{00000000-0004-0000-0300-000011000000}"/>
    <hyperlink ref="F194" r:id="rId19" xr:uid="{00000000-0004-0000-0300-000012000000}"/>
    <hyperlink ref="F201" r:id="rId20" xr:uid="{00000000-0004-0000-03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86</v>
      </c>
    </row>
    <row r="4" spans="2:46" ht="24.95" customHeight="1">
      <c r="B4" s="20"/>
      <c r="D4" s="21" t="s">
        <v>98</v>
      </c>
      <c r="M4" s="20"/>
      <c r="N4" s="86" t="s">
        <v>11</v>
      </c>
      <c r="AT4" s="17" t="s">
        <v>4</v>
      </c>
    </row>
    <row r="5" spans="2:46" ht="6.95" customHeight="1">
      <c r="B5" s="20"/>
      <c r="M5" s="20"/>
    </row>
    <row r="6" spans="2:46" ht="12" customHeight="1">
      <c r="B6" s="20"/>
      <c r="D6" s="27" t="s">
        <v>17</v>
      </c>
      <c r="M6" s="20"/>
    </row>
    <row r="7" spans="2:46" ht="16.5" customHeight="1">
      <c r="B7" s="20"/>
      <c r="E7" s="269" t="str">
        <f>'Rekapitulace stavby'!K6</f>
        <v>Polní cesta VPC 8R a DPC 22 v k. ú. Kostelní</v>
      </c>
      <c r="F7" s="270"/>
      <c r="G7" s="270"/>
      <c r="H7" s="270"/>
      <c r="M7" s="20"/>
    </row>
    <row r="8" spans="2:46" s="1" customFormat="1" ht="12" customHeight="1">
      <c r="B8" s="32"/>
      <c r="D8" s="27" t="s">
        <v>99</v>
      </c>
      <c r="M8" s="32"/>
    </row>
    <row r="9" spans="2:46" s="1" customFormat="1" ht="16.5" customHeight="1">
      <c r="B9" s="32"/>
      <c r="E9" s="233" t="s">
        <v>749</v>
      </c>
      <c r="F9" s="271"/>
      <c r="G9" s="271"/>
      <c r="H9" s="271"/>
      <c r="M9" s="32"/>
    </row>
    <row r="10" spans="2:46" s="1" customFormat="1">
      <c r="B10" s="32"/>
      <c r="M10" s="32"/>
    </row>
    <row r="11" spans="2:46" s="1" customFormat="1" ht="12" customHeight="1">
      <c r="B11" s="32"/>
      <c r="D11" s="27" t="s">
        <v>19</v>
      </c>
      <c r="F11" s="25" t="s">
        <v>20</v>
      </c>
      <c r="I11" s="27" t="s">
        <v>21</v>
      </c>
      <c r="J11" s="25" t="s">
        <v>20</v>
      </c>
      <c r="M11" s="32"/>
    </row>
    <row r="12" spans="2:46" s="1" customFormat="1" ht="12" customHeight="1">
      <c r="B12" s="32"/>
      <c r="D12" s="27" t="s">
        <v>22</v>
      </c>
      <c r="F12" s="25" t="s">
        <v>101</v>
      </c>
      <c r="I12" s="27" t="s">
        <v>24</v>
      </c>
      <c r="J12" s="49" t="str">
        <f>'Rekapitulace stavby'!AN8</f>
        <v>31.1.2024</v>
      </c>
      <c r="M12" s="32"/>
    </row>
    <row r="13" spans="2:46" s="1" customFormat="1" ht="10.9" customHeight="1">
      <c r="B13" s="32"/>
      <c r="M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M14" s="32"/>
    </row>
    <row r="15" spans="2:46" s="1" customFormat="1" ht="18" customHeight="1">
      <c r="B15" s="32"/>
      <c r="E15" s="25" t="s">
        <v>102</v>
      </c>
      <c r="I15" s="27" t="s">
        <v>30</v>
      </c>
      <c r="J15" s="25" t="s">
        <v>20</v>
      </c>
      <c r="M15" s="32"/>
    </row>
    <row r="16" spans="2:46" s="1" customFormat="1" ht="6.95" customHeight="1">
      <c r="B16" s="32"/>
      <c r="M16" s="32"/>
    </row>
    <row r="17" spans="2:13" s="1" customFormat="1" ht="12" customHeight="1">
      <c r="B17" s="32"/>
      <c r="D17" s="27" t="s">
        <v>31</v>
      </c>
      <c r="I17" s="27" t="s">
        <v>27</v>
      </c>
      <c r="J17" s="28" t="str">
        <f>'Rekapitulace stavby'!AN13</f>
        <v>Vyplň údaj</v>
      </c>
      <c r="M17" s="32"/>
    </row>
    <row r="18" spans="2:13" s="1" customFormat="1" ht="18" customHeight="1">
      <c r="B18" s="32"/>
      <c r="E18" s="272" t="str">
        <f>'Rekapitulace stavby'!E14</f>
        <v>Vyplň údaj</v>
      </c>
      <c r="F18" s="254"/>
      <c r="G18" s="254"/>
      <c r="H18" s="254"/>
      <c r="I18" s="27" t="s">
        <v>30</v>
      </c>
      <c r="J18" s="28" t="str">
        <f>'Rekapitulace stavby'!AN14</f>
        <v>Vyplň údaj</v>
      </c>
      <c r="M18" s="32"/>
    </row>
    <row r="19" spans="2:13" s="1" customFormat="1" ht="6.95" customHeight="1">
      <c r="B19" s="32"/>
      <c r="M19" s="32"/>
    </row>
    <row r="20" spans="2:13" s="1" customFormat="1" ht="12" customHeight="1">
      <c r="B20" s="32"/>
      <c r="D20" s="27" t="s">
        <v>33</v>
      </c>
      <c r="I20" s="27" t="s">
        <v>27</v>
      </c>
      <c r="J20" s="25" t="str">
        <f>IF('Rekapitulace stavby'!AN16="","",'Rekapitulace stavby'!AN16)</f>
        <v>40527514</v>
      </c>
      <c r="M20" s="32"/>
    </row>
    <row r="21" spans="2:13" s="1" customFormat="1" ht="18" customHeight="1">
      <c r="B21" s="32"/>
      <c r="E21" s="25" t="str">
        <f>IF('Rekapitulace stavby'!E17="","",'Rekapitulace stavby'!E17)</f>
        <v>GEOREAL spol. s r.o.</v>
      </c>
      <c r="I21" s="27" t="s">
        <v>30</v>
      </c>
      <c r="J21" s="25" t="str">
        <f>IF('Rekapitulace stavby'!AN17="","",'Rekapitulace stavby'!AN17)</f>
        <v>CZ40527514</v>
      </c>
      <c r="M21" s="32"/>
    </row>
    <row r="22" spans="2:13" s="1" customFormat="1" ht="6.95" customHeight="1">
      <c r="B22" s="32"/>
      <c r="M22" s="32"/>
    </row>
    <row r="23" spans="2:13" s="1" customFormat="1" ht="12" customHeight="1">
      <c r="B23" s="32"/>
      <c r="D23" s="27" t="s">
        <v>37</v>
      </c>
      <c r="I23" s="27" t="s">
        <v>27</v>
      </c>
      <c r="J23" s="25" t="s">
        <v>34</v>
      </c>
      <c r="M23" s="32"/>
    </row>
    <row r="24" spans="2:13" s="1" customFormat="1" ht="18" customHeight="1">
      <c r="B24" s="32"/>
      <c r="E24" s="25" t="s">
        <v>103</v>
      </c>
      <c r="I24" s="27" t="s">
        <v>30</v>
      </c>
      <c r="J24" s="25" t="s">
        <v>36</v>
      </c>
      <c r="M24" s="32"/>
    </row>
    <row r="25" spans="2:13" s="1" customFormat="1" ht="6.95" customHeight="1">
      <c r="B25" s="32"/>
      <c r="M25" s="32"/>
    </row>
    <row r="26" spans="2:13" s="1" customFormat="1" ht="12" customHeight="1">
      <c r="B26" s="32"/>
      <c r="D26" s="27" t="s">
        <v>38</v>
      </c>
      <c r="M26" s="32"/>
    </row>
    <row r="27" spans="2:13" s="7" customFormat="1" ht="16.5" customHeight="1">
      <c r="B27" s="87"/>
      <c r="E27" s="258" t="s">
        <v>20</v>
      </c>
      <c r="F27" s="258"/>
      <c r="G27" s="258"/>
      <c r="H27" s="258"/>
      <c r="M27" s="87"/>
    </row>
    <row r="28" spans="2:13" s="1" customFormat="1" ht="6.95" customHeight="1">
      <c r="B28" s="32"/>
      <c r="M28" s="32"/>
    </row>
    <row r="29" spans="2:13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50"/>
      <c r="M29" s="32"/>
    </row>
    <row r="30" spans="2:13" s="1" customFormat="1">
      <c r="B30" s="32"/>
      <c r="E30" s="27" t="s">
        <v>104</v>
      </c>
      <c r="K30" s="88">
        <f>I61</f>
        <v>0</v>
      </c>
      <c r="M30" s="32"/>
    </row>
    <row r="31" spans="2:13" s="1" customFormat="1">
      <c r="B31" s="32"/>
      <c r="E31" s="27" t="s">
        <v>105</v>
      </c>
      <c r="K31" s="88">
        <f>J61</f>
        <v>0</v>
      </c>
      <c r="M31" s="32"/>
    </row>
    <row r="32" spans="2:13" s="1" customFormat="1" ht="25.35" customHeight="1">
      <c r="B32" s="32"/>
      <c r="D32" s="89" t="s">
        <v>40</v>
      </c>
      <c r="K32" s="63">
        <f>ROUND(K86, 2)</f>
        <v>0</v>
      </c>
      <c r="M32" s="32"/>
    </row>
    <row r="33" spans="2:13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50"/>
      <c r="M33" s="32"/>
    </row>
    <row r="34" spans="2:13" s="1" customFormat="1" ht="14.45" customHeight="1">
      <c r="B34" s="32"/>
      <c r="F34" s="35" t="s">
        <v>42</v>
      </c>
      <c r="I34" s="35" t="s">
        <v>41</v>
      </c>
      <c r="K34" s="35" t="s">
        <v>43</v>
      </c>
      <c r="M34" s="32"/>
    </row>
    <row r="35" spans="2:13" s="1" customFormat="1" ht="14.45" customHeight="1">
      <c r="B35" s="32"/>
      <c r="D35" s="52" t="s">
        <v>44</v>
      </c>
      <c r="E35" s="27" t="s">
        <v>45</v>
      </c>
      <c r="F35" s="88">
        <f>ROUND((SUM(BE86:BE129)),  2)</f>
        <v>0</v>
      </c>
      <c r="I35" s="90">
        <v>0.21</v>
      </c>
      <c r="K35" s="88">
        <f>ROUND(((SUM(BE86:BE129))*I35),  2)</f>
        <v>0</v>
      </c>
      <c r="M35" s="32"/>
    </row>
    <row r="36" spans="2:13" s="1" customFormat="1" ht="14.45" customHeight="1">
      <c r="B36" s="32"/>
      <c r="E36" s="27" t="s">
        <v>46</v>
      </c>
      <c r="F36" s="88">
        <f>ROUND((SUM(BF86:BF129)),  2)</f>
        <v>0</v>
      </c>
      <c r="I36" s="90">
        <v>0.12</v>
      </c>
      <c r="K36" s="88">
        <f>ROUND(((SUM(BF86:BF129))*I36),  2)</f>
        <v>0</v>
      </c>
      <c r="M36" s="32"/>
    </row>
    <row r="37" spans="2:13" s="1" customFormat="1" ht="14.45" hidden="1" customHeight="1">
      <c r="B37" s="32"/>
      <c r="E37" s="27" t="s">
        <v>47</v>
      </c>
      <c r="F37" s="88">
        <f>ROUND((SUM(BG86:BG129)),  2)</f>
        <v>0</v>
      </c>
      <c r="I37" s="90">
        <v>0.21</v>
      </c>
      <c r="K37" s="88">
        <f>0</f>
        <v>0</v>
      </c>
      <c r="M37" s="32"/>
    </row>
    <row r="38" spans="2:13" s="1" customFormat="1" ht="14.45" hidden="1" customHeight="1">
      <c r="B38" s="32"/>
      <c r="E38" s="27" t="s">
        <v>48</v>
      </c>
      <c r="F38" s="88">
        <f>ROUND((SUM(BH86:BH129)),  2)</f>
        <v>0</v>
      </c>
      <c r="I38" s="90">
        <v>0.12</v>
      </c>
      <c r="K38" s="88">
        <f>0</f>
        <v>0</v>
      </c>
      <c r="M38" s="32"/>
    </row>
    <row r="39" spans="2:13" s="1" customFormat="1" ht="14.45" hidden="1" customHeight="1">
      <c r="B39" s="32"/>
      <c r="E39" s="27" t="s">
        <v>49</v>
      </c>
      <c r="F39" s="88">
        <f>ROUND((SUM(BI86:BI129)),  2)</f>
        <v>0</v>
      </c>
      <c r="I39" s="90">
        <v>0</v>
      </c>
      <c r="K39" s="88">
        <f>0</f>
        <v>0</v>
      </c>
      <c r="M39" s="32"/>
    </row>
    <row r="40" spans="2:13" s="1" customFormat="1" ht="6.95" customHeight="1">
      <c r="B40" s="32"/>
      <c r="M40" s="32"/>
    </row>
    <row r="41" spans="2:13" s="1" customFormat="1" ht="25.35" customHeight="1">
      <c r="B41" s="32"/>
      <c r="C41" s="91"/>
      <c r="D41" s="92" t="s">
        <v>50</v>
      </c>
      <c r="E41" s="54"/>
      <c r="F41" s="54"/>
      <c r="G41" s="93" t="s">
        <v>51</v>
      </c>
      <c r="H41" s="94" t="s">
        <v>52</v>
      </c>
      <c r="I41" s="54"/>
      <c r="J41" s="54"/>
      <c r="K41" s="95">
        <f>SUM(K32:K39)</f>
        <v>0</v>
      </c>
      <c r="L41" s="96"/>
      <c r="M41" s="32"/>
    </row>
    <row r="42" spans="2:13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32"/>
    </row>
    <row r="46" spans="2:13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32"/>
    </row>
    <row r="47" spans="2:13" s="1" customFormat="1" ht="24.95" customHeight="1">
      <c r="B47" s="32"/>
      <c r="C47" s="21" t="s">
        <v>106</v>
      </c>
      <c r="M47" s="32"/>
    </row>
    <row r="48" spans="2:13" s="1" customFormat="1" ht="6.95" customHeight="1">
      <c r="B48" s="32"/>
      <c r="M48" s="32"/>
    </row>
    <row r="49" spans="2:47" s="1" customFormat="1" ht="12" customHeight="1">
      <c r="B49" s="32"/>
      <c r="C49" s="27" t="s">
        <v>17</v>
      </c>
      <c r="M49" s="32"/>
    </row>
    <row r="50" spans="2:47" s="1" customFormat="1" ht="16.5" customHeight="1">
      <c r="B50" s="32"/>
      <c r="E50" s="269" t="str">
        <f>E7</f>
        <v>Polní cesta VPC 8R a DPC 22 v k. ú. Kostelní</v>
      </c>
      <c r="F50" s="270"/>
      <c r="G50" s="270"/>
      <c r="H50" s="270"/>
      <c r="M50" s="32"/>
    </row>
    <row r="51" spans="2:47" s="1" customFormat="1" ht="12" customHeight="1">
      <c r="B51" s="32"/>
      <c r="C51" s="27" t="s">
        <v>99</v>
      </c>
      <c r="M51" s="32"/>
    </row>
    <row r="52" spans="2:47" s="1" customFormat="1" ht="16.5" customHeight="1">
      <c r="B52" s="32"/>
      <c r="E52" s="233" t="str">
        <f>E9</f>
        <v>VRN - SO 01 - Vedlejší rozpočtové náklady</v>
      </c>
      <c r="F52" s="271"/>
      <c r="G52" s="271"/>
      <c r="H52" s="271"/>
      <c r="M52" s="32"/>
    </row>
    <row r="53" spans="2:47" s="1" customFormat="1" ht="6.95" customHeight="1">
      <c r="B53" s="32"/>
      <c r="M53" s="32"/>
    </row>
    <row r="54" spans="2:47" s="1" customFormat="1" ht="12" customHeight="1">
      <c r="B54" s="32"/>
      <c r="C54" s="27" t="s">
        <v>22</v>
      </c>
      <c r="F54" s="25" t="str">
        <f>F12</f>
        <v>k.ú. Kostelní</v>
      </c>
      <c r="I54" s="27" t="s">
        <v>24</v>
      </c>
      <c r="J54" s="49" t="str">
        <f>IF(J12="","",J12)</f>
        <v>31.1.2024</v>
      </c>
      <c r="M54" s="32"/>
    </row>
    <row r="55" spans="2:47" s="1" customFormat="1" ht="6.95" customHeight="1">
      <c r="B55" s="32"/>
      <c r="M55" s="32"/>
    </row>
    <row r="56" spans="2:47" s="1" customFormat="1" ht="25.7" customHeight="1">
      <c r="B56" s="32"/>
      <c r="C56" s="27" t="s">
        <v>26</v>
      </c>
      <c r="F56" s="25" t="str">
        <f>E15</f>
        <v>SPÚ,KPÚ pro Karlovarský kraj, pobočka Karlovy Vary</v>
      </c>
      <c r="I56" s="27" t="s">
        <v>33</v>
      </c>
      <c r="J56" s="30" t="str">
        <f>E21</f>
        <v>GEOREAL spol. s r.o.</v>
      </c>
      <c r="M56" s="32"/>
    </row>
    <row r="57" spans="2:47" s="1" customFormat="1" ht="15.2" customHeight="1">
      <c r="B57" s="32"/>
      <c r="C57" s="27" t="s">
        <v>31</v>
      </c>
      <c r="F57" s="25" t="str">
        <f>IF(E18="","",E18)</f>
        <v>Vyplň údaj</v>
      </c>
      <c r="I57" s="27" t="s">
        <v>37</v>
      </c>
      <c r="J57" s="30" t="str">
        <f>E24</f>
        <v>Georeal spol. s.r.o.</v>
      </c>
      <c r="M57" s="32"/>
    </row>
    <row r="58" spans="2:47" s="1" customFormat="1" ht="10.35" customHeight="1">
      <c r="B58" s="32"/>
      <c r="M58" s="32"/>
    </row>
    <row r="59" spans="2:47" s="1" customFormat="1" ht="29.25" customHeight="1">
      <c r="B59" s="32"/>
      <c r="C59" s="97" t="s">
        <v>107</v>
      </c>
      <c r="D59" s="91"/>
      <c r="E59" s="91"/>
      <c r="F59" s="91"/>
      <c r="G59" s="91"/>
      <c r="H59" s="91"/>
      <c r="I59" s="98" t="s">
        <v>108</v>
      </c>
      <c r="J59" s="98" t="s">
        <v>109</v>
      </c>
      <c r="K59" s="98" t="s">
        <v>110</v>
      </c>
      <c r="L59" s="91"/>
      <c r="M59" s="32"/>
    </row>
    <row r="60" spans="2:47" s="1" customFormat="1" ht="10.35" customHeight="1">
      <c r="B60" s="32"/>
      <c r="M60" s="32"/>
    </row>
    <row r="61" spans="2:47" s="1" customFormat="1" ht="22.9" customHeight="1">
      <c r="B61" s="32"/>
      <c r="C61" s="99" t="s">
        <v>74</v>
      </c>
      <c r="I61" s="63">
        <f>Q86</f>
        <v>0</v>
      </c>
      <c r="J61" s="63">
        <f>R86</f>
        <v>0</v>
      </c>
      <c r="K61" s="63">
        <f>K86</f>
        <v>0</v>
      </c>
      <c r="M61" s="32"/>
      <c r="AU61" s="17" t="s">
        <v>111</v>
      </c>
    </row>
    <row r="62" spans="2:47" s="8" customFormat="1" ht="24.95" customHeight="1">
      <c r="B62" s="100"/>
      <c r="D62" s="101" t="s">
        <v>750</v>
      </c>
      <c r="E62" s="102"/>
      <c r="F62" s="102"/>
      <c r="G62" s="102"/>
      <c r="H62" s="102"/>
      <c r="I62" s="103">
        <f>Q87</f>
        <v>0</v>
      </c>
      <c r="J62" s="103">
        <f>R87</f>
        <v>0</v>
      </c>
      <c r="K62" s="103">
        <f>K87</f>
        <v>0</v>
      </c>
      <c r="M62" s="100"/>
    </row>
    <row r="63" spans="2:47" s="9" customFormat="1" ht="19.899999999999999" customHeight="1">
      <c r="B63" s="104"/>
      <c r="D63" s="105" t="s">
        <v>751</v>
      </c>
      <c r="E63" s="106"/>
      <c r="F63" s="106"/>
      <c r="G63" s="106"/>
      <c r="H63" s="106"/>
      <c r="I63" s="107">
        <f>Q88</f>
        <v>0</v>
      </c>
      <c r="J63" s="107">
        <f>R88</f>
        <v>0</v>
      </c>
      <c r="K63" s="107">
        <f>K88</f>
        <v>0</v>
      </c>
      <c r="M63" s="104"/>
    </row>
    <row r="64" spans="2:47" s="9" customFormat="1" ht="19.899999999999999" customHeight="1">
      <c r="B64" s="104"/>
      <c r="D64" s="105" t="s">
        <v>752</v>
      </c>
      <c r="E64" s="106"/>
      <c r="F64" s="106"/>
      <c r="G64" s="106"/>
      <c r="H64" s="106"/>
      <c r="I64" s="107">
        <f>Q112</f>
        <v>0</v>
      </c>
      <c r="J64" s="107">
        <f>R112</f>
        <v>0</v>
      </c>
      <c r="K64" s="107">
        <f>K112</f>
        <v>0</v>
      </c>
      <c r="M64" s="104"/>
    </row>
    <row r="65" spans="2:13" s="9" customFormat="1" ht="19.899999999999999" customHeight="1">
      <c r="B65" s="104"/>
      <c r="D65" s="105" t="s">
        <v>753</v>
      </c>
      <c r="E65" s="106"/>
      <c r="F65" s="106"/>
      <c r="G65" s="106"/>
      <c r="H65" s="106"/>
      <c r="I65" s="107">
        <f>Q116</f>
        <v>0</v>
      </c>
      <c r="J65" s="107">
        <f>R116</f>
        <v>0</v>
      </c>
      <c r="K65" s="107">
        <f>K116</f>
        <v>0</v>
      </c>
      <c r="M65" s="104"/>
    </row>
    <row r="66" spans="2:13" s="9" customFormat="1" ht="19.899999999999999" customHeight="1">
      <c r="B66" s="104"/>
      <c r="D66" s="105" t="s">
        <v>754</v>
      </c>
      <c r="E66" s="106"/>
      <c r="F66" s="106"/>
      <c r="G66" s="106"/>
      <c r="H66" s="106"/>
      <c r="I66" s="107">
        <f>Q121</f>
        <v>0</v>
      </c>
      <c r="J66" s="107">
        <f>R121</f>
        <v>0</v>
      </c>
      <c r="K66" s="107">
        <f>K121</f>
        <v>0</v>
      </c>
      <c r="M66" s="104"/>
    </row>
    <row r="67" spans="2:13" s="1" customFormat="1" ht="21.75" customHeight="1">
      <c r="B67" s="32"/>
      <c r="M67" s="32"/>
    </row>
    <row r="68" spans="2:13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32"/>
    </row>
    <row r="72" spans="2:13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32"/>
    </row>
    <row r="73" spans="2:13" s="1" customFormat="1" ht="24.95" customHeight="1">
      <c r="B73" s="32"/>
      <c r="C73" s="21" t="s">
        <v>115</v>
      </c>
      <c r="M73" s="32"/>
    </row>
    <row r="74" spans="2:13" s="1" customFormat="1" ht="6.95" customHeight="1">
      <c r="B74" s="32"/>
      <c r="M74" s="32"/>
    </row>
    <row r="75" spans="2:13" s="1" customFormat="1" ht="12" customHeight="1">
      <c r="B75" s="32"/>
      <c r="C75" s="27" t="s">
        <v>17</v>
      </c>
      <c r="M75" s="32"/>
    </row>
    <row r="76" spans="2:13" s="1" customFormat="1" ht="16.5" customHeight="1">
      <c r="B76" s="32"/>
      <c r="E76" s="269" t="str">
        <f>E7</f>
        <v>Polní cesta VPC 8R a DPC 22 v k. ú. Kostelní</v>
      </c>
      <c r="F76" s="270"/>
      <c r="G76" s="270"/>
      <c r="H76" s="270"/>
      <c r="M76" s="32"/>
    </row>
    <row r="77" spans="2:13" s="1" customFormat="1" ht="12" customHeight="1">
      <c r="B77" s="32"/>
      <c r="C77" s="27" t="s">
        <v>99</v>
      </c>
      <c r="M77" s="32"/>
    </row>
    <row r="78" spans="2:13" s="1" customFormat="1" ht="16.5" customHeight="1">
      <c r="B78" s="32"/>
      <c r="E78" s="233" t="str">
        <f>E9</f>
        <v>VRN - SO 01 - Vedlejší rozpočtové náklady</v>
      </c>
      <c r="F78" s="271"/>
      <c r="G78" s="271"/>
      <c r="H78" s="271"/>
      <c r="M78" s="32"/>
    </row>
    <row r="79" spans="2:13" s="1" customFormat="1" ht="6.95" customHeight="1">
      <c r="B79" s="32"/>
      <c r="M79" s="32"/>
    </row>
    <row r="80" spans="2:13" s="1" customFormat="1" ht="12" customHeight="1">
      <c r="B80" s="32"/>
      <c r="C80" s="27" t="s">
        <v>22</v>
      </c>
      <c r="F80" s="25" t="str">
        <f>F12</f>
        <v>k.ú. Kostelní</v>
      </c>
      <c r="I80" s="27" t="s">
        <v>24</v>
      </c>
      <c r="J80" s="49" t="str">
        <f>IF(J12="","",J12)</f>
        <v>31.1.2024</v>
      </c>
      <c r="M80" s="32"/>
    </row>
    <row r="81" spans="2:65" s="1" customFormat="1" ht="6.95" customHeight="1">
      <c r="B81" s="32"/>
      <c r="M81" s="32"/>
    </row>
    <row r="82" spans="2:65" s="1" customFormat="1" ht="25.7" customHeight="1">
      <c r="B82" s="32"/>
      <c r="C82" s="27" t="s">
        <v>26</v>
      </c>
      <c r="F82" s="25" t="str">
        <f>E15</f>
        <v>SPÚ,KPÚ pro Karlovarský kraj, pobočka Karlovy Vary</v>
      </c>
      <c r="I82" s="27" t="s">
        <v>33</v>
      </c>
      <c r="J82" s="30" t="str">
        <f>E21</f>
        <v>GEOREAL spol. s r.o.</v>
      </c>
      <c r="M82" s="32"/>
    </row>
    <row r="83" spans="2:65" s="1" customFormat="1" ht="15.2" customHeight="1">
      <c r="B83" s="32"/>
      <c r="C83" s="27" t="s">
        <v>31</v>
      </c>
      <c r="F83" s="25" t="str">
        <f>IF(E18="","",E18)</f>
        <v>Vyplň údaj</v>
      </c>
      <c r="I83" s="27" t="s">
        <v>37</v>
      </c>
      <c r="J83" s="30" t="str">
        <f>E24</f>
        <v>Georeal spol. s.r.o.</v>
      </c>
      <c r="M83" s="32"/>
    </row>
    <row r="84" spans="2:65" s="1" customFormat="1" ht="10.35" customHeight="1">
      <c r="B84" s="32"/>
      <c r="M84" s="32"/>
    </row>
    <row r="85" spans="2:65" s="10" customFormat="1" ht="29.25" customHeight="1">
      <c r="B85" s="108"/>
      <c r="C85" s="109" t="s">
        <v>116</v>
      </c>
      <c r="D85" s="110" t="s">
        <v>59</v>
      </c>
      <c r="E85" s="110" t="s">
        <v>55</v>
      </c>
      <c r="F85" s="110" t="s">
        <v>56</v>
      </c>
      <c r="G85" s="110" t="s">
        <v>117</v>
      </c>
      <c r="H85" s="110" t="s">
        <v>118</v>
      </c>
      <c r="I85" s="110" t="s">
        <v>119</v>
      </c>
      <c r="J85" s="110" t="s">
        <v>120</v>
      </c>
      <c r="K85" s="110" t="s">
        <v>110</v>
      </c>
      <c r="L85" s="111" t="s">
        <v>121</v>
      </c>
      <c r="M85" s="108"/>
      <c r="N85" s="56" t="s">
        <v>20</v>
      </c>
      <c r="O85" s="57" t="s">
        <v>44</v>
      </c>
      <c r="P85" s="57" t="s">
        <v>122</v>
      </c>
      <c r="Q85" s="57" t="s">
        <v>123</v>
      </c>
      <c r="R85" s="57" t="s">
        <v>124</v>
      </c>
      <c r="S85" s="57" t="s">
        <v>125</v>
      </c>
      <c r="T85" s="57" t="s">
        <v>126</v>
      </c>
      <c r="U85" s="57" t="s">
        <v>127</v>
      </c>
      <c r="V85" s="57" t="s">
        <v>128</v>
      </c>
      <c r="W85" s="57" t="s">
        <v>129</v>
      </c>
      <c r="X85" s="58" t="s">
        <v>130</v>
      </c>
    </row>
    <row r="86" spans="2:65" s="1" customFormat="1" ht="22.9" customHeight="1">
      <c r="B86" s="32"/>
      <c r="C86" s="61" t="s">
        <v>131</v>
      </c>
      <c r="K86" s="112">
        <f>BK86</f>
        <v>0</v>
      </c>
      <c r="M86" s="32"/>
      <c r="N86" s="59"/>
      <c r="O86" s="50"/>
      <c r="P86" s="50"/>
      <c r="Q86" s="113">
        <f>Q87</f>
        <v>0</v>
      </c>
      <c r="R86" s="113">
        <f>R87</f>
        <v>0</v>
      </c>
      <c r="S86" s="50"/>
      <c r="T86" s="114">
        <f>T87</f>
        <v>0</v>
      </c>
      <c r="U86" s="50"/>
      <c r="V86" s="114">
        <f>V87</f>
        <v>0</v>
      </c>
      <c r="W86" s="50"/>
      <c r="X86" s="115">
        <f>X87</f>
        <v>0</v>
      </c>
      <c r="AT86" s="17" t="s">
        <v>75</v>
      </c>
      <c r="AU86" s="17" t="s">
        <v>111</v>
      </c>
      <c r="BK86" s="116">
        <f>BK87</f>
        <v>0</v>
      </c>
    </row>
    <row r="87" spans="2:65" s="11" customFormat="1" ht="25.9" customHeight="1">
      <c r="B87" s="117"/>
      <c r="D87" s="118" t="s">
        <v>75</v>
      </c>
      <c r="E87" s="119" t="s">
        <v>755</v>
      </c>
      <c r="F87" s="119" t="s">
        <v>94</v>
      </c>
      <c r="I87" s="120"/>
      <c r="J87" s="120"/>
      <c r="K87" s="121">
        <f>BK87</f>
        <v>0</v>
      </c>
      <c r="M87" s="117"/>
      <c r="N87" s="122"/>
      <c r="Q87" s="123">
        <f>Q88+Q112+Q116+Q121</f>
        <v>0</v>
      </c>
      <c r="R87" s="123">
        <f>R88+R112+R116+R121</f>
        <v>0</v>
      </c>
      <c r="T87" s="124">
        <f>T88+T112+T116+T121</f>
        <v>0</v>
      </c>
      <c r="V87" s="124">
        <f>V88+V112+V116+V121</f>
        <v>0</v>
      </c>
      <c r="X87" s="125">
        <f>X88+X112+X116+X121</f>
        <v>0</v>
      </c>
      <c r="AR87" s="118" t="s">
        <v>164</v>
      </c>
      <c r="AT87" s="126" t="s">
        <v>75</v>
      </c>
      <c r="AU87" s="126" t="s">
        <v>76</v>
      </c>
      <c r="AY87" s="118" t="s">
        <v>134</v>
      </c>
      <c r="BK87" s="127">
        <f>BK88+BK112+BK116+BK121</f>
        <v>0</v>
      </c>
    </row>
    <row r="88" spans="2:65" s="11" customFormat="1" ht="22.9" customHeight="1">
      <c r="B88" s="117"/>
      <c r="D88" s="118" t="s">
        <v>75</v>
      </c>
      <c r="E88" s="128" t="s">
        <v>756</v>
      </c>
      <c r="F88" s="128" t="s">
        <v>757</v>
      </c>
      <c r="I88" s="120"/>
      <c r="J88" s="120"/>
      <c r="K88" s="129">
        <f>BK88</f>
        <v>0</v>
      </c>
      <c r="M88" s="117"/>
      <c r="N88" s="122"/>
      <c r="Q88" s="123">
        <f>SUM(Q89:Q111)</f>
        <v>0</v>
      </c>
      <c r="R88" s="123">
        <f>SUM(R89:R111)</f>
        <v>0</v>
      </c>
      <c r="T88" s="124">
        <f>SUM(T89:T111)</f>
        <v>0</v>
      </c>
      <c r="V88" s="124">
        <f>SUM(V89:V111)</f>
        <v>0</v>
      </c>
      <c r="X88" s="125">
        <f>SUM(X89:X111)</f>
        <v>0</v>
      </c>
      <c r="AR88" s="118" t="s">
        <v>164</v>
      </c>
      <c r="AT88" s="126" t="s">
        <v>75</v>
      </c>
      <c r="AU88" s="126" t="s">
        <v>84</v>
      </c>
      <c r="AY88" s="118" t="s">
        <v>134</v>
      </c>
      <c r="BK88" s="127">
        <f>SUM(BK89:BK111)</f>
        <v>0</v>
      </c>
    </row>
    <row r="89" spans="2:65" s="1" customFormat="1" ht="24.2" customHeight="1">
      <c r="B89" s="32"/>
      <c r="C89" s="130" t="s">
        <v>84</v>
      </c>
      <c r="D89" s="130" t="s">
        <v>136</v>
      </c>
      <c r="E89" s="131" t="s">
        <v>758</v>
      </c>
      <c r="F89" s="132" t="s">
        <v>759</v>
      </c>
      <c r="G89" s="133" t="s">
        <v>760</v>
      </c>
      <c r="H89" s="134">
        <v>1</v>
      </c>
      <c r="I89" s="135"/>
      <c r="J89" s="135"/>
      <c r="K89" s="136">
        <f>ROUND(P89*H89,2)</f>
        <v>0</v>
      </c>
      <c r="L89" s="132" t="s">
        <v>140</v>
      </c>
      <c r="M89" s="32"/>
      <c r="N89" s="137" t="s">
        <v>20</v>
      </c>
      <c r="O89" s="138" t="s">
        <v>45</v>
      </c>
      <c r="P89" s="139">
        <f>I89+J89</f>
        <v>0</v>
      </c>
      <c r="Q89" s="139">
        <f>ROUND(I89*H89,2)</f>
        <v>0</v>
      </c>
      <c r="R89" s="139">
        <f>ROUND(J89*H89,2)</f>
        <v>0</v>
      </c>
      <c r="T89" s="140">
        <f>S89*H89</f>
        <v>0</v>
      </c>
      <c r="U89" s="140">
        <v>0</v>
      </c>
      <c r="V89" s="140">
        <f>U89*H89</f>
        <v>0</v>
      </c>
      <c r="W89" s="140">
        <v>0</v>
      </c>
      <c r="X89" s="141">
        <f>W89*H89</f>
        <v>0</v>
      </c>
      <c r="AR89" s="142" t="s">
        <v>761</v>
      </c>
      <c r="AT89" s="142" t="s">
        <v>136</v>
      </c>
      <c r="AU89" s="142" t="s">
        <v>86</v>
      </c>
      <c r="AY89" s="17" t="s">
        <v>134</v>
      </c>
      <c r="BE89" s="143">
        <f>IF(O89="základní",K89,0)</f>
        <v>0</v>
      </c>
      <c r="BF89" s="143">
        <f>IF(O89="snížená",K89,0)</f>
        <v>0</v>
      </c>
      <c r="BG89" s="143">
        <f>IF(O89="zákl. přenesená",K89,0)</f>
        <v>0</v>
      </c>
      <c r="BH89" s="143">
        <f>IF(O89="sníž. přenesená",K89,0)</f>
        <v>0</v>
      </c>
      <c r="BI89" s="143">
        <f>IF(O89="nulová",K89,0)</f>
        <v>0</v>
      </c>
      <c r="BJ89" s="17" t="s">
        <v>84</v>
      </c>
      <c r="BK89" s="143">
        <f>ROUND(P89*H89,2)</f>
        <v>0</v>
      </c>
      <c r="BL89" s="17" t="s">
        <v>761</v>
      </c>
      <c r="BM89" s="142" t="s">
        <v>762</v>
      </c>
    </row>
    <row r="90" spans="2:65" s="1" customFormat="1">
      <c r="B90" s="32"/>
      <c r="D90" s="144" t="s">
        <v>143</v>
      </c>
      <c r="F90" s="145" t="s">
        <v>759</v>
      </c>
      <c r="I90" s="146"/>
      <c r="J90" s="146"/>
      <c r="M90" s="32"/>
      <c r="N90" s="147"/>
      <c r="X90" s="53"/>
      <c r="AT90" s="17" t="s">
        <v>143</v>
      </c>
      <c r="AU90" s="17" t="s">
        <v>86</v>
      </c>
    </row>
    <row r="91" spans="2:65" s="1" customFormat="1">
      <c r="B91" s="32"/>
      <c r="D91" s="148" t="s">
        <v>145</v>
      </c>
      <c r="F91" s="149" t="s">
        <v>763</v>
      </c>
      <c r="I91" s="146"/>
      <c r="J91" s="146"/>
      <c r="M91" s="32"/>
      <c r="N91" s="147"/>
      <c r="X91" s="53"/>
      <c r="AT91" s="17" t="s">
        <v>145</v>
      </c>
      <c r="AU91" s="17" t="s">
        <v>86</v>
      </c>
    </row>
    <row r="92" spans="2:65" s="1" customFormat="1">
      <c r="B92" s="32"/>
      <c r="D92" s="144" t="s">
        <v>183</v>
      </c>
      <c r="F92" s="150" t="s">
        <v>764</v>
      </c>
      <c r="I92" s="146"/>
      <c r="J92" s="146"/>
      <c r="M92" s="32"/>
      <c r="N92" s="147"/>
      <c r="X92" s="53"/>
      <c r="AT92" s="17" t="s">
        <v>183</v>
      </c>
      <c r="AU92" s="17" t="s">
        <v>86</v>
      </c>
    </row>
    <row r="93" spans="2:65" s="1" customFormat="1" ht="24.2" customHeight="1">
      <c r="B93" s="32"/>
      <c r="C93" s="130" t="s">
        <v>86</v>
      </c>
      <c r="D93" s="130" t="s">
        <v>136</v>
      </c>
      <c r="E93" s="131" t="s">
        <v>765</v>
      </c>
      <c r="F93" s="132" t="s">
        <v>766</v>
      </c>
      <c r="G93" s="133" t="s">
        <v>760</v>
      </c>
      <c r="H93" s="134">
        <v>1</v>
      </c>
      <c r="I93" s="135"/>
      <c r="J93" s="135"/>
      <c r="K93" s="136">
        <f>ROUND(P93*H93,2)</f>
        <v>0</v>
      </c>
      <c r="L93" s="132" t="s">
        <v>140</v>
      </c>
      <c r="M93" s="32"/>
      <c r="N93" s="137" t="s">
        <v>20</v>
      </c>
      <c r="O93" s="138" t="s">
        <v>45</v>
      </c>
      <c r="P93" s="139">
        <f>I93+J93</f>
        <v>0</v>
      </c>
      <c r="Q93" s="139">
        <f>ROUND(I93*H93,2)</f>
        <v>0</v>
      </c>
      <c r="R93" s="139">
        <f>ROUND(J93*H93,2)</f>
        <v>0</v>
      </c>
      <c r="T93" s="140">
        <f>S93*H93</f>
        <v>0</v>
      </c>
      <c r="U93" s="140">
        <v>0</v>
      </c>
      <c r="V93" s="140">
        <f>U93*H93</f>
        <v>0</v>
      </c>
      <c r="W93" s="140">
        <v>0</v>
      </c>
      <c r="X93" s="141">
        <f>W93*H93</f>
        <v>0</v>
      </c>
      <c r="AR93" s="142" t="s">
        <v>761</v>
      </c>
      <c r="AT93" s="142" t="s">
        <v>136</v>
      </c>
      <c r="AU93" s="142" t="s">
        <v>86</v>
      </c>
      <c r="AY93" s="17" t="s">
        <v>134</v>
      </c>
      <c r="BE93" s="143">
        <f>IF(O93="základní",K93,0)</f>
        <v>0</v>
      </c>
      <c r="BF93" s="143">
        <f>IF(O93="snížená",K93,0)</f>
        <v>0</v>
      </c>
      <c r="BG93" s="143">
        <f>IF(O93="zákl. přenesená",K93,0)</f>
        <v>0</v>
      </c>
      <c r="BH93" s="143">
        <f>IF(O93="sníž. přenesená",K93,0)</f>
        <v>0</v>
      </c>
      <c r="BI93" s="143">
        <f>IF(O93="nulová",K93,0)</f>
        <v>0</v>
      </c>
      <c r="BJ93" s="17" t="s">
        <v>84</v>
      </c>
      <c r="BK93" s="143">
        <f>ROUND(P93*H93,2)</f>
        <v>0</v>
      </c>
      <c r="BL93" s="17" t="s">
        <v>761</v>
      </c>
      <c r="BM93" s="142" t="s">
        <v>767</v>
      </c>
    </row>
    <row r="94" spans="2:65" s="1" customFormat="1">
      <c r="B94" s="32"/>
      <c r="D94" s="144" t="s">
        <v>143</v>
      </c>
      <c r="F94" s="145" t="s">
        <v>766</v>
      </c>
      <c r="I94" s="146"/>
      <c r="J94" s="146"/>
      <c r="M94" s="32"/>
      <c r="N94" s="147"/>
      <c r="X94" s="53"/>
      <c r="AT94" s="17" t="s">
        <v>143</v>
      </c>
      <c r="AU94" s="17" t="s">
        <v>86</v>
      </c>
    </row>
    <row r="95" spans="2:65" s="1" customFormat="1">
      <c r="B95" s="32"/>
      <c r="D95" s="148" t="s">
        <v>145</v>
      </c>
      <c r="F95" s="149" t="s">
        <v>768</v>
      </c>
      <c r="I95" s="146"/>
      <c r="J95" s="146"/>
      <c r="M95" s="32"/>
      <c r="N95" s="147"/>
      <c r="X95" s="53"/>
      <c r="AT95" s="17" t="s">
        <v>145</v>
      </c>
      <c r="AU95" s="17" t="s">
        <v>86</v>
      </c>
    </row>
    <row r="96" spans="2:65" s="1" customFormat="1">
      <c r="B96" s="32"/>
      <c r="D96" s="144" t="s">
        <v>183</v>
      </c>
      <c r="F96" s="150" t="s">
        <v>769</v>
      </c>
      <c r="I96" s="146"/>
      <c r="J96" s="146"/>
      <c r="M96" s="32"/>
      <c r="N96" s="147"/>
      <c r="X96" s="53"/>
      <c r="AT96" s="17" t="s">
        <v>183</v>
      </c>
      <c r="AU96" s="17" t="s">
        <v>86</v>
      </c>
    </row>
    <row r="97" spans="2:65" s="1" customFormat="1" ht="24.2" customHeight="1">
      <c r="B97" s="32"/>
      <c r="C97" s="130" t="s">
        <v>152</v>
      </c>
      <c r="D97" s="130" t="s">
        <v>136</v>
      </c>
      <c r="E97" s="131" t="s">
        <v>770</v>
      </c>
      <c r="F97" s="132" t="s">
        <v>771</v>
      </c>
      <c r="G97" s="133" t="s">
        <v>760</v>
      </c>
      <c r="H97" s="134">
        <v>1</v>
      </c>
      <c r="I97" s="135"/>
      <c r="J97" s="135"/>
      <c r="K97" s="136">
        <f>ROUND(P97*H97,2)</f>
        <v>0</v>
      </c>
      <c r="L97" s="132" t="s">
        <v>140</v>
      </c>
      <c r="M97" s="32"/>
      <c r="N97" s="137" t="s">
        <v>20</v>
      </c>
      <c r="O97" s="138" t="s">
        <v>45</v>
      </c>
      <c r="P97" s="139">
        <f>I97+J97</f>
        <v>0</v>
      </c>
      <c r="Q97" s="139">
        <f>ROUND(I97*H97,2)</f>
        <v>0</v>
      </c>
      <c r="R97" s="139">
        <f>ROUND(J97*H97,2)</f>
        <v>0</v>
      </c>
      <c r="T97" s="140">
        <f>S97*H97</f>
        <v>0</v>
      </c>
      <c r="U97" s="140">
        <v>0</v>
      </c>
      <c r="V97" s="140">
        <f>U97*H97</f>
        <v>0</v>
      </c>
      <c r="W97" s="140">
        <v>0</v>
      </c>
      <c r="X97" s="141">
        <f>W97*H97</f>
        <v>0</v>
      </c>
      <c r="AR97" s="142" t="s">
        <v>761</v>
      </c>
      <c r="AT97" s="142" t="s">
        <v>136</v>
      </c>
      <c r="AU97" s="142" t="s">
        <v>86</v>
      </c>
      <c r="AY97" s="17" t="s">
        <v>134</v>
      </c>
      <c r="BE97" s="143">
        <f>IF(O97="základní",K97,0)</f>
        <v>0</v>
      </c>
      <c r="BF97" s="143">
        <f>IF(O97="snížená",K97,0)</f>
        <v>0</v>
      </c>
      <c r="BG97" s="143">
        <f>IF(O97="zákl. přenesená",K97,0)</f>
        <v>0</v>
      </c>
      <c r="BH97" s="143">
        <f>IF(O97="sníž. přenesená",K97,0)</f>
        <v>0</v>
      </c>
      <c r="BI97" s="143">
        <f>IF(O97="nulová",K97,0)</f>
        <v>0</v>
      </c>
      <c r="BJ97" s="17" t="s">
        <v>84</v>
      </c>
      <c r="BK97" s="143">
        <f>ROUND(P97*H97,2)</f>
        <v>0</v>
      </c>
      <c r="BL97" s="17" t="s">
        <v>761</v>
      </c>
      <c r="BM97" s="142" t="s">
        <v>772</v>
      </c>
    </row>
    <row r="98" spans="2:65" s="1" customFormat="1">
      <c r="B98" s="32"/>
      <c r="D98" s="144" t="s">
        <v>143</v>
      </c>
      <c r="F98" s="145" t="s">
        <v>771</v>
      </c>
      <c r="I98" s="146"/>
      <c r="J98" s="146"/>
      <c r="M98" s="32"/>
      <c r="N98" s="147"/>
      <c r="X98" s="53"/>
      <c r="AT98" s="17" t="s">
        <v>143</v>
      </c>
      <c r="AU98" s="17" t="s">
        <v>86</v>
      </c>
    </row>
    <row r="99" spans="2:65" s="1" customFormat="1">
      <c r="B99" s="32"/>
      <c r="D99" s="148" t="s">
        <v>145</v>
      </c>
      <c r="F99" s="149" t="s">
        <v>773</v>
      </c>
      <c r="I99" s="146"/>
      <c r="J99" s="146"/>
      <c r="M99" s="32"/>
      <c r="N99" s="147"/>
      <c r="X99" s="53"/>
      <c r="AT99" s="17" t="s">
        <v>145</v>
      </c>
      <c r="AU99" s="17" t="s">
        <v>86</v>
      </c>
    </row>
    <row r="100" spans="2:65" s="1" customFormat="1">
      <c r="B100" s="32"/>
      <c r="D100" s="144" t="s">
        <v>183</v>
      </c>
      <c r="F100" s="150" t="s">
        <v>774</v>
      </c>
      <c r="I100" s="146"/>
      <c r="J100" s="146"/>
      <c r="M100" s="32"/>
      <c r="N100" s="147"/>
      <c r="X100" s="53"/>
      <c r="AT100" s="17" t="s">
        <v>183</v>
      </c>
      <c r="AU100" s="17" t="s">
        <v>86</v>
      </c>
    </row>
    <row r="101" spans="2:65" s="1" customFormat="1" ht="24.2" customHeight="1">
      <c r="B101" s="32"/>
      <c r="C101" s="130" t="s">
        <v>141</v>
      </c>
      <c r="D101" s="130" t="s">
        <v>136</v>
      </c>
      <c r="E101" s="131" t="s">
        <v>775</v>
      </c>
      <c r="F101" s="132" t="s">
        <v>776</v>
      </c>
      <c r="G101" s="133" t="s">
        <v>760</v>
      </c>
      <c r="H101" s="134">
        <v>1</v>
      </c>
      <c r="I101" s="135"/>
      <c r="J101" s="135"/>
      <c r="K101" s="136">
        <f>ROUND(P101*H101,2)</f>
        <v>0</v>
      </c>
      <c r="L101" s="132" t="s">
        <v>140</v>
      </c>
      <c r="M101" s="32"/>
      <c r="N101" s="137" t="s">
        <v>20</v>
      </c>
      <c r="O101" s="138" t="s">
        <v>45</v>
      </c>
      <c r="P101" s="139">
        <f>I101+J101</f>
        <v>0</v>
      </c>
      <c r="Q101" s="139">
        <f>ROUND(I101*H101,2)</f>
        <v>0</v>
      </c>
      <c r="R101" s="139">
        <f>ROUND(J101*H101,2)</f>
        <v>0</v>
      </c>
      <c r="T101" s="140">
        <f>S101*H101</f>
        <v>0</v>
      </c>
      <c r="U101" s="140">
        <v>0</v>
      </c>
      <c r="V101" s="140">
        <f>U101*H101</f>
        <v>0</v>
      </c>
      <c r="W101" s="140">
        <v>0</v>
      </c>
      <c r="X101" s="141">
        <f>W101*H101</f>
        <v>0</v>
      </c>
      <c r="AR101" s="142" t="s">
        <v>761</v>
      </c>
      <c r="AT101" s="142" t="s">
        <v>136</v>
      </c>
      <c r="AU101" s="142" t="s">
        <v>86</v>
      </c>
      <c r="AY101" s="17" t="s">
        <v>134</v>
      </c>
      <c r="BE101" s="143">
        <f>IF(O101="základní",K101,0)</f>
        <v>0</v>
      </c>
      <c r="BF101" s="143">
        <f>IF(O101="snížená",K101,0)</f>
        <v>0</v>
      </c>
      <c r="BG101" s="143">
        <f>IF(O101="zákl. přenesená",K101,0)</f>
        <v>0</v>
      </c>
      <c r="BH101" s="143">
        <f>IF(O101="sníž. přenesená",K101,0)</f>
        <v>0</v>
      </c>
      <c r="BI101" s="143">
        <f>IF(O101="nulová",K101,0)</f>
        <v>0</v>
      </c>
      <c r="BJ101" s="17" t="s">
        <v>84</v>
      </c>
      <c r="BK101" s="143">
        <f>ROUND(P101*H101,2)</f>
        <v>0</v>
      </c>
      <c r="BL101" s="17" t="s">
        <v>761</v>
      </c>
      <c r="BM101" s="142" t="s">
        <v>777</v>
      </c>
    </row>
    <row r="102" spans="2:65" s="1" customFormat="1">
      <c r="B102" s="32"/>
      <c r="D102" s="144" t="s">
        <v>143</v>
      </c>
      <c r="F102" s="145" t="s">
        <v>776</v>
      </c>
      <c r="I102" s="146"/>
      <c r="J102" s="146"/>
      <c r="M102" s="32"/>
      <c r="N102" s="147"/>
      <c r="X102" s="53"/>
      <c r="AT102" s="17" t="s">
        <v>143</v>
      </c>
      <c r="AU102" s="17" t="s">
        <v>86</v>
      </c>
    </row>
    <row r="103" spans="2:65" s="1" customFormat="1">
      <c r="B103" s="32"/>
      <c r="D103" s="148" t="s">
        <v>145</v>
      </c>
      <c r="F103" s="149" t="s">
        <v>778</v>
      </c>
      <c r="I103" s="146"/>
      <c r="J103" s="146"/>
      <c r="M103" s="32"/>
      <c r="N103" s="147"/>
      <c r="X103" s="53"/>
      <c r="AT103" s="17" t="s">
        <v>145</v>
      </c>
      <c r="AU103" s="17" t="s">
        <v>86</v>
      </c>
    </row>
    <row r="104" spans="2:65" s="1" customFormat="1">
      <c r="B104" s="32"/>
      <c r="D104" s="144" t="s">
        <v>183</v>
      </c>
      <c r="F104" s="150" t="s">
        <v>779</v>
      </c>
      <c r="I104" s="146"/>
      <c r="J104" s="146"/>
      <c r="M104" s="32"/>
      <c r="N104" s="147"/>
      <c r="X104" s="53"/>
      <c r="AT104" s="17" t="s">
        <v>183</v>
      </c>
      <c r="AU104" s="17" t="s">
        <v>86</v>
      </c>
    </row>
    <row r="105" spans="2:65" s="1" customFormat="1" ht="24.2" customHeight="1">
      <c r="B105" s="32"/>
      <c r="C105" s="130" t="s">
        <v>164</v>
      </c>
      <c r="D105" s="130" t="s">
        <v>136</v>
      </c>
      <c r="E105" s="131" t="s">
        <v>780</v>
      </c>
      <c r="F105" s="132" t="s">
        <v>781</v>
      </c>
      <c r="G105" s="133" t="s">
        <v>760</v>
      </c>
      <c r="H105" s="134">
        <v>1</v>
      </c>
      <c r="I105" s="135"/>
      <c r="J105" s="135"/>
      <c r="K105" s="136">
        <f>ROUND(P105*H105,2)</f>
        <v>0</v>
      </c>
      <c r="L105" s="132" t="s">
        <v>140</v>
      </c>
      <c r="M105" s="32"/>
      <c r="N105" s="137" t="s">
        <v>20</v>
      </c>
      <c r="O105" s="138" t="s">
        <v>45</v>
      </c>
      <c r="P105" s="139">
        <f>I105+J105</f>
        <v>0</v>
      </c>
      <c r="Q105" s="139">
        <f>ROUND(I105*H105,2)</f>
        <v>0</v>
      </c>
      <c r="R105" s="139">
        <f>ROUND(J105*H105,2)</f>
        <v>0</v>
      </c>
      <c r="T105" s="140">
        <f>S105*H105</f>
        <v>0</v>
      </c>
      <c r="U105" s="140">
        <v>0</v>
      </c>
      <c r="V105" s="140">
        <f>U105*H105</f>
        <v>0</v>
      </c>
      <c r="W105" s="140">
        <v>0</v>
      </c>
      <c r="X105" s="141">
        <f>W105*H105</f>
        <v>0</v>
      </c>
      <c r="AR105" s="142" t="s">
        <v>761</v>
      </c>
      <c r="AT105" s="142" t="s">
        <v>136</v>
      </c>
      <c r="AU105" s="142" t="s">
        <v>86</v>
      </c>
      <c r="AY105" s="17" t="s">
        <v>134</v>
      </c>
      <c r="BE105" s="143">
        <f>IF(O105="základní",K105,0)</f>
        <v>0</v>
      </c>
      <c r="BF105" s="143">
        <f>IF(O105="snížená",K105,0)</f>
        <v>0</v>
      </c>
      <c r="BG105" s="143">
        <f>IF(O105="zákl. přenesená",K105,0)</f>
        <v>0</v>
      </c>
      <c r="BH105" s="143">
        <f>IF(O105="sníž. přenesená",K105,0)</f>
        <v>0</v>
      </c>
      <c r="BI105" s="143">
        <f>IF(O105="nulová",K105,0)</f>
        <v>0</v>
      </c>
      <c r="BJ105" s="17" t="s">
        <v>84</v>
      </c>
      <c r="BK105" s="143">
        <f>ROUND(P105*H105,2)</f>
        <v>0</v>
      </c>
      <c r="BL105" s="17" t="s">
        <v>761</v>
      </c>
      <c r="BM105" s="142" t="s">
        <v>782</v>
      </c>
    </row>
    <row r="106" spans="2:65" s="1" customFormat="1">
      <c r="B106" s="32"/>
      <c r="D106" s="144" t="s">
        <v>143</v>
      </c>
      <c r="F106" s="145" t="s">
        <v>781</v>
      </c>
      <c r="I106" s="146"/>
      <c r="J106" s="146"/>
      <c r="M106" s="32"/>
      <c r="N106" s="147"/>
      <c r="X106" s="53"/>
      <c r="AT106" s="17" t="s">
        <v>143</v>
      </c>
      <c r="AU106" s="17" t="s">
        <v>86</v>
      </c>
    </row>
    <row r="107" spans="2:65" s="1" customFormat="1">
      <c r="B107" s="32"/>
      <c r="D107" s="148" t="s">
        <v>145</v>
      </c>
      <c r="F107" s="149" t="s">
        <v>783</v>
      </c>
      <c r="I107" s="146"/>
      <c r="J107" s="146"/>
      <c r="M107" s="32"/>
      <c r="N107" s="147"/>
      <c r="X107" s="53"/>
      <c r="AT107" s="17" t="s">
        <v>145</v>
      </c>
      <c r="AU107" s="17" t="s">
        <v>86</v>
      </c>
    </row>
    <row r="108" spans="2:65" s="1" customFormat="1">
      <c r="B108" s="32"/>
      <c r="D108" s="144" t="s">
        <v>183</v>
      </c>
      <c r="F108" s="150" t="s">
        <v>784</v>
      </c>
      <c r="I108" s="146"/>
      <c r="J108" s="146"/>
      <c r="M108" s="32"/>
      <c r="N108" s="147"/>
      <c r="X108" s="53"/>
      <c r="AT108" s="17" t="s">
        <v>183</v>
      </c>
      <c r="AU108" s="17" t="s">
        <v>86</v>
      </c>
    </row>
    <row r="109" spans="2:65" s="1" customFormat="1" ht="24.2" customHeight="1">
      <c r="B109" s="32"/>
      <c r="C109" s="130" t="s">
        <v>171</v>
      </c>
      <c r="D109" s="130" t="s">
        <v>136</v>
      </c>
      <c r="E109" s="131" t="s">
        <v>785</v>
      </c>
      <c r="F109" s="132" t="s">
        <v>786</v>
      </c>
      <c r="G109" s="133" t="s">
        <v>760</v>
      </c>
      <c r="H109" s="134">
        <v>1</v>
      </c>
      <c r="I109" s="135"/>
      <c r="J109" s="135"/>
      <c r="K109" s="136">
        <f>ROUND(P109*H109,2)</f>
        <v>0</v>
      </c>
      <c r="L109" s="132" t="s">
        <v>140</v>
      </c>
      <c r="M109" s="32"/>
      <c r="N109" s="137" t="s">
        <v>20</v>
      </c>
      <c r="O109" s="138" t="s">
        <v>45</v>
      </c>
      <c r="P109" s="139">
        <f>I109+J109</f>
        <v>0</v>
      </c>
      <c r="Q109" s="139">
        <f>ROUND(I109*H109,2)</f>
        <v>0</v>
      </c>
      <c r="R109" s="139">
        <f>ROUND(J109*H109,2)</f>
        <v>0</v>
      </c>
      <c r="T109" s="140">
        <f>S109*H109</f>
        <v>0</v>
      </c>
      <c r="U109" s="140">
        <v>0</v>
      </c>
      <c r="V109" s="140">
        <f>U109*H109</f>
        <v>0</v>
      </c>
      <c r="W109" s="140">
        <v>0</v>
      </c>
      <c r="X109" s="141">
        <f>W109*H109</f>
        <v>0</v>
      </c>
      <c r="AR109" s="142" t="s">
        <v>761</v>
      </c>
      <c r="AT109" s="142" t="s">
        <v>136</v>
      </c>
      <c r="AU109" s="142" t="s">
        <v>86</v>
      </c>
      <c r="AY109" s="17" t="s">
        <v>134</v>
      </c>
      <c r="BE109" s="143">
        <f>IF(O109="základní",K109,0)</f>
        <v>0</v>
      </c>
      <c r="BF109" s="143">
        <f>IF(O109="snížená",K109,0)</f>
        <v>0</v>
      </c>
      <c r="BG109" s="143">
        <f>IF(O109="zákl. přenesená",K109,0)</f>
        <v>0</v>
      </c>
      <c r="BH109" s="143">
        <f>IF(O109="sníž. přenesená",K109,0)</f>
        <v>0</v>
      </c>
      <c r="BI109" s="143">
        <f>IF(O109="nulová",K109,0)</f>
        <v>0</v>
      </c>
      <c r="BJ109" s="17" t="s">
        <v>84</v>
      </c>
      <c r="BK109" s="143">
        <f>ROUND(P109*H109,2)</f>
        <v>0</v>
      </c>
      <c r="BL109" s="17" t="s">
        <v>761</v>
      </c>
      <c r="BM109" s="142" t="s">
        <v>787</v>
      </c>
    </row>
    <row r="110" spans="2:65" s="1" customFormat="1">
      <c r="B110" s="32"/>
      <c r="D110" s="144" t="s">
        <v>143</v>
      </c>
      <c r="F110" s="145" t="s">
        <v>786</v>
      </c>
      <c r="I110" s="146"/>
      <c r="J110" s="146"/>
      <c r="M110" s="32"/>
      <c r="N110" s="147"/>
      <c r="X110" s="53"/>
      <c r="AT110" s="17" t="s">
        <v>143</v>
      </c>
      <c r="AU110" s="17" t="s">
        <v>86</v>
      </c>
    </row>
    <row r="111" spans="2:65" s="1" customFormat="1">
      <c r="B111" s="32"/>
      <c r="D111" s="148" t="s">
        <v>145</v>
      </c>
      <c r="F111" s="149" t="s">
        <v>788</v>
      </c>
      <c r="I111" s="146"/>
      <c r="J111" s="146"/>
      <c r="M111" s="32"/>
      <c r="N111" s="147"/>
      <c r="X111" s="53"/>
      <c r="AT111" s="17" t="s">
        <v>145</v>
      </c>
      <c r="AU111" s="17" t="s">
        <v>86</v>
      </c>
    </row>
    <row r="112" spans="2:65" s="11" customFormat="1" ht="22.9" customHeight="1">
      <c r="B112" s="117"/>
      <c r="D112" s="118" t="s">
        <v>75</v>
      </c>
      <c r="E112" s="128" t="s">
        <v>789</v>
      </c>
      <c r="F112" s="128" t="s">
        <v>790</v>
      </c>
      <c r="I112" s="120"/>
      <c r="J112" s="120"/>
      <c r="K112" s="129">
        <f>BK112</f>
        <v>0</v>
      </c>
      <c r="M112" s="117"/>
      <c r="N112" s="122"/>
      <c r="Q112" s="123">
        <f>SUM(Q113:Q115)</f>
        <v>0</v>
      </c>
      <c r="R112" s="123">
        <f>SUM(R113:R115)</f>
        <v>0</v>
      </c>
      <c r="T112" s="124">
        <f>SUM(T113:T115)</f>
        <v>0</v>
      </c>
      <c r="V112" s="124">
        <f>SUM(V113:V115)</f>
        <v>0</v>
      </c>
      <c r="X112" s="125">
        <f>SUM(X113:X115)</f>
        <v>0</v>
      </c>
      <c r="AR112" s="118" t="s">
        <v>164</v>
      </c>
      <c r="AT112" s="126" t="s">
        <v>75</v>
      </c>
      <c r="AU112" s="126" t="s">
        <v>84</v>
      </c>
      <c r="AY112" s="118" t="s">
        <v>134</v>
      </c>
      <c r="BK112" s="127">
        <f>SUM(BK113:BK115)</f>
        <v>0</v>
      </c>
    </row>
    <row r="113" spans="2:65" s="1" customFormat="1" ht="24.2" customHeight="1">
      <c r="B113" s="32"/>
      <c r="C113" s="130" t="s">
        <v>177</v>
      </c>
      <c r="D113" s="130" t="s">
        <v>136</v>
      </c>
      <c r="E113" s="131" t="s">
        <v>791</v>
      </c>
      <c r="F113" s="132" t="s">
        <v>790</v>
      </c>
      <c r="G113" s="133" t="s">
        <v>760</v>
      </c>
      <c r="H113" s="134">
        <v>1</v>
      </c>
      <c r="I113" s="135"/>
      <c r="J113" s="135"/>
      <c r="K113" s="136">
        <f>ROUND(P113*H113,2)</f>
        <v>0</v>
      </c>
      <c r="L113" s="132" t="s">
        <v>140</v>
      </c>
      <c r="M113" s="32"/>
      <c r="N113" s="137" t="s">
        <v>20</v>
      </c>
      <c r="O113" s="138" t="s">
        <v>45</v>
      </c>
      <c r="P113" s="139">
        <f>I113+J113</f>
        <v>0</v>
      </c>
      <c r="Q113" s="139">
        <f>ROUND(I113*H113,2)</f>
        <v>0</v>
      </c>
      <c r="R113" s="139">
        <f>ROUND(J113*H113,2)</f>
        <v>0</v>
      </c>
      <c r="T113" s="140">
        <f>S113*H113</f>
        <v>0</v>
      </c>
      <c r="U113" s="140">
        <v>0</v>
      </c>
      <c r="V113" s="140">
        <f>U113*H113</f>
        <v>0</v>
      </c>
      <c r="W113" s="140">
        <v>0</v>
      </c>
      <c r="X113" s="141">
        <f>W113*H113</f>
        <v>0</v>
      </c>
      <c r="AR113" s="142" t="s">
        <v>761</v>
      </c>
      <c r="AT113" s="142" t="s">
        <v>136</v>
      </c>
      <c r="AU113" s="142" t="s">
        <v>86</v>
      </c>
      <c r="AY113" s="17" t="s">
        <v>134</v>
      </c>
      <c r="BE113" s="143">
        <f>IF(O113="základní",K113,0)</f>
        <v>0</v>
      </c>
      <c r="BF113" s="143">
        <f>IF(O113="snížená",K113,0)</f>
        <v>0</v>
      </c>
      <c r="BG113" s="143">
        <f>IF(O113="zákl. přenesená",K113,0)</f>
        <v>0</v>
      </c>
      <c r="BH113" s="143">
        <f>IF(O113="sníž. přenesená",K113,0)</f>
        <v>0</v>
      </c>
      <c r="BI113" s="143">
        <f>IF(O113="nulová",K113,0)</f>
        <v>0</v>
      </c>
      <c r="BJ113" s="17" t="s">
        <v>84</v>
      </c>
      <c r="BK113" s="143">
        <f>ROUND(P113*H113,2)</f>
        <v>0</v>
      </c>
      <c r="BL113" s="17" t="s">
        <v>761</v>
      </c>
      <c r="BM113" s="142" t="s">
        <v>792</v>
      </c>
    </row>
    <row r="114" spans="2:65" s="1" customFormat="1">
      <c r="B114" s="32"/>
      <c r="D114" s="144" t="s">
        <v>143</v>
      </c>
      <c r="F114" s="145" t="s">
        <v>790</v>
      </c>
      <c r="I114" s="146"/>
      <c r="J114" s="146"/>
      <c r="M114" s="32"/>
      <c r="N114" s="147"/>
      <c r="X114" s="53"/>
      <c r="AT114" s="17" t="s">
        <v>143</v>
      </c>
      <c r="AU114" s="17" t="s">
        <v>86</v>
      </c>
    </row>
    <row r="115" spans="2:65" s="1" customFormat="1">
      <c r="B115" s="32"/>
      <c r="D115" s="148" t="s">
        <v>145</v>
      </c>
      <c r="F115" s="149" t="s">
        <v>793</v>
      </c>
      <c r="I115" s="146"/>
      <c r="J115" s="146"/>
      <c r="M115" s="32"/>
      <c r="N115" s="147"/>
      <c r="X115" s="53"/>
      <c r="AT115" s="17" t="s">
        <v>145</v>
      </c>
      <c r="AU115" s="17" t="s">
        <v>86</v>
      </c>
    </row>
    <row r="116" spans="2:65" s="11" customFormat="1" ht="22.9" customHeight="1">
      <c r="B116" s="117"/>
      <c r="D116" s="118" t="s">
        <v>75</v>
      </c>
      <c r="E116" s="128" t="s">
        <v>794</v>
      </c>
      <c r="F116" s="128" t="s">
        <v>795</v>
      </c>
      <c r="I116" s="120"/>
      <c r="J116" s="120"/>
      <c r="K116" s="129">
        <f>BK116</f>
        <v>0</v>
      </c>
      <c r="M116" s="117"/>
      <c r="N116" s="122"/>
      <c r="Q116" s="123">
        <f>SUM(Q117:Q120)</f>
        <v>0</v>
      </c>
      <c r="R116" s="123">
        <f>SUM(R117:R120)</f>
        <v>0</v>
      </c>
      <c r="T116" s="124">
        <f>SUM(T117:T120)</f>
        <v>0</v>
      </c>
      <c r="V116" s="124">
        <f>SUM(V117:V120)</f>
        <v>0</v>
      </c>
      <c r="X116" s="125">
        <f>SUM(X117:X120)</f>
        <v>0</v>
      </c>
      <c r="AR116" s="118" t="s">
        <v>164</v>
      </c>
      <c r="AT116" s="126" t="s">
        <v>75</v>
      </c>
      <c r="AU116" s="126" t="s">
        <v>84</v>
      </c>
      <c r="AY116" s="118" t="s">
        <v>134</v>
      </c>
      <c r="BK116" s="127">
        <f>SUM(BK117:BK120)</f>
        <v>0</v>
      </c>
    </row>
    <row r="117" spans="2:65" s="1" customFormat="1" ht="24.2" customHeight="1">
      <c r="B117" s="32"/>
      <c r="C117" s="130" t="s">
        <v>185</v>
      </c>
      <c r="D117" s="130" t="s">
        <v>136</v>
      </c>
      <c r="E117" s="131" t="s">
        <v>796</v>
      </c>
      <c r="F117" s="132" t="s">
        <v>797</v>
      </c>
      <c r="G117" s="133" t="s">
        <v>760</v>
      </c>
      <c r="H117" s="134">
        <v>1</v>
      </c>
      <c r="I117" s="135"/>
      <c r="J117" s="135"/>
      <c r="K117" s="136">
        <f>ROUND(P117*H117,2)</f>
        <v>0</v>
      </c>
      <c r="L117" s="132" t="s">
        <v>140</v>
      </c>
      <c r="M117" s="32"/>
      <c r="N117" s="137" t="s">
        <v>20</v>
      </c>
      <c r="O117" s="138" t="s">
        <v>45</v>
      </c>
      <c r="P117" s="139">
        <f>I117+J117</f>
        <v>0</v>
      </c>
      <c r="Q117" s="139">
        <f>ROUND(I117*H117,2)</f>
        <v>0</v>
      </c>
      <c r="R117" s="139">
        <f>ROUND(J117*H117,2)</f>
        <v>0</v>
      </c>
      <c r="T117" s="140">
        <f>S117*H117</f>
        <v>0</v>
      </c>
      <c r="U117" s="140">
        <v>0</v>
      </c>
      <c r="V117" s="140">
        <f>U117*H117</f>
        <v>0</v>
      </c>
      <c r="W117" s="140">
        <v>0</v>
      </c>
      <c r="X117" s="141">
        <f>W117*H117</f>
        <v>0</v>
      </c>
      <c r="AR117" s="142" t="s">
        <v>761</v>
      </c>
      <c r="AT117" s="142" t="s">
        <v>136</v>
      </c>
      <c r="AU117" s="142" t="s">
        <v>86</v>
      </c>
      <c r="AY117" s="17" t="s">
        <v>134</v>
      </c>
      <c r="BE117" s="143">
        <f>IF(O117="základní",K117,0)</f>
        <v>0</v>
      </c>
      <c r="BF117" s="143">
        <f>IF(O117="snížená",K117,0)</f>
        <v>0</v>
      </c>
      <c r="BG117" s="143">
        <f>IF(O117="zákl. přenesená",K117,0)</f>
        <v>0</v>
      </c>
      <c r="BH117" s="143">
        <f>IF(O117="sníž. přenesená",K117,0)</f>
        <v>0</v>
      </c>
      <c r="BI117" s="143">
        <f>IF(O117="nulová",K117,0)</f>
        <v>0</v>
      </c>
      <c r="BJ117" s="17" t="s">
        <v>84</v>
      </c>
      <c r="BK117" s="143">
        <f>ROUND(P117*H117,2)</f>
        <v>0</v>
      </c>
      <c r="BL117" s="17" t="s">
        <v>761</v>
      </c>
      <c r="BM117" s="142" t="s">
        <v>798</v>
      </c>
    </row>
    <row r="118" spans="2:65" s="1" customFormat="1">
      <c r="B118" s="32"/>
      <c r="D118" s="144" t="s">
        <v>143</v>
      </c>
      <c r="F118" s="145" t="s">
        <v>797</v>
      </c>
      <c r="I118" s="146"/>
      <c r="J118" s="146"/>
      <c r="M118" s="32"/>
      <c r="N118" s="147"/>
      <c r="X118" s="53"/>
      <c r="AT118" s="17" t="s">
        <v>143</v>
      </c>
      <c r="AU118" s="17" t="s">
        <v>86</v>
      </c>
    </row>
    <row r="119" spans="2:65" s="1" customFormat="1">
      <c r="B119" s="32"/>
      <c r="D119" s="148" t="s">
        <v>145</v>
      </c>
      <c r="F119" s="149" t="s">
        <v>799</v>
      </c>
      <c r="I119" s="146"/>
      <c r="J119" s="146"/>
      <c r="M119" s="32"/>
      <c r="N119" s="147"/>
      <c r="X119" s="53"/>
      <c r="AT119" s="17" t="s">
        <v>145</v>
      </c>
      <c r="AU119" s="17" t="s">
        <v>86</v>
      </c>
    </row>
    <row r="120" spans="2:65" s="1" customFormat="1">
      <c r="B120" s="32"/>
      <c r="D120" s="144" t="s">
        <v>183</v>
      </c>
      <c r="F120" s="150" t="s">
        <v>800</v>
      </c>
      <c r="I120" s="146"/>
      <c r="J120" s="146"/>
      <c r="M120" s="32"/>
      <c r="N120" s="147"/>
      <c r="X120" s="53"/>
      <c r="AT120" s="17" t="s">
        <v>183</v>
      </c>
      <c r="AU120" s="17" t="s">
        <v>86</v>
      </c>
    </row>
    <row r="121" spans="2:65" s="11" customFormat="1" ht="22.9" customHeight="1">
      <c r="B121" s="117"/>
      <c r="D121" s="118" t="s">
        <v>75</v>
      </c>
      <c r="E121" s="128" t="s">
        <v>801</v>
      </c>
      <c r="F121" s="128" t="s">
        <v>802</v>
      </c>
      <c r="I121" s="120"/>
      <c r="J121" s="120"/>
      <c r="K121" s="129">
        <f>BK121</f>
        <v>0</v>
      </c>
      <c r="M121" s="117"/>
      <c r="N121" s="122"/>
      <c r="Q121" s="123">
        <f>SUM(Q122:Q129)</f>
        <v>0</v>
      </c>
      <c r="R121" s="123">
        <f>SUM(R122:R129)</f>
        <v>0</v>
      </c>
      <c r="T121" s="124">
        <f>SUM(T122:T129)</f>
        <v>0</v>
      </c>
      <c r="V121" s="124">
        <f>SUM(V122:V129)</f>
        <v>0</v>
      </c>
      <c r="X121" s="125">
        <f>SUM(X122:X129)</f>
        <v>0</v>
      </c>
      <c r="AR121" s="118" t="s">
        <v>164</v>
      </c>
      <c r="AT121" s="126" t="s">
        <v>75</v>
      </c>
      <c r="AU121" s="126" t="s">
        <v>84</v>
      </c>
      <c r="AY121" s="118" t="s">
        <v>134</v>
      </c>
      <c r="BK121" s="127">
        <f>SUM(BK122:BK129)</f>
        <v>0</v>
      </c>
    </row>
    <row r="122" spans="2:65" s="1" customFormat="1" ht="24.2" customHeight="1">
      <c r="B122" s="32"/>
      <c r="C122" s="130" t="s">
        <v>193</v>
      </c>
      <c r="D122" s="130" t="s">
        <v>136</v>
      </c>
      <c r="E122" s="131" t="s">
        <v>803</v>
      </c>
      <c r="F122" s="132" t="s">
        <v>804</v>
      </c>
      <c r="G122" s="133" t="s">
        <v>760</v>
      </c>
      <c r="H122" s="134">
        <v>1</v>
      </c>
      <c r="I122" s="135"/>
      <c r="J122" s="135"/>
      <c r="K122" s="136">
        <f>ROUND(P122*H122,2)</f>
        <v>0</v>
      </c>
      <c r="L122" s="132" t="s">
        <v>140</v>
      </c>
      <c r="M122" s="32"/>
      <c r="N122" s="137" t="s">
        <v>20</v>
      </c>
      <c r="O122" s="138" t="s">
        <v>45</v>
      </c>
      <c r="P122" s="139">
        <f>I122+J122</f>
        <v>0</v>
      </c>
      <c r="Q122" s="139">
        <f>ROUND(I122*H122,2)</f>
        <v>0</v>
      </c>
      <c r="R122" s="139">
        <f>ROUND(J122*H122,2)</f>
        <v>0</v>
      </c>
      <c r="T122" s="140">
        <f>S122*H122</f>
        <v>0</v>
      </c>
      <c r="U122" s="140">
        <v>0</v>
      </c>
      <c r="V122" s="140">
        <f>U122*H122</f>
        <v>0</v>
      </c>
      <c r="W122" s="140">
        <v>0</v>
      </c>
      <c r="X122" s="141">
        <f>W122*H122</f>
        <v>0</v>
      </c>
      <c r="AR122" s="142" t="s">
        <v>761</v>
      </c>
      <c r="AT122" s="142" t="s">
        <v>136</v>
      </c>
      <c r="AU122" s="142" t="s">
        <v>86</v>
      </c>
      <c r="AY122" s="17" t="s">
        <v>134</v>
      </c>
      <c r="BE122" s="143">
        <f>IF(O122="základní",K122,0)</f>
        <v>0</v>
      </c>
      <c r="BF122" s="143">
        <f>IF(O122="snížená",K122,0)</f>
        <v>0</v>
      </c>
      <c r="BG122" s="143">
        <f>IF(O122="zákl. přenesená",K122,0)</f>
        <v>0</v>
      </c>
      <c r="BH122" s="143">
        <f>IF(O122="sníž. přenesená",K122,0)</f>
        <v>0</v>
      </c>
      <c r="BI122" s="143">
        <f>IF(O122="nulová",K122,0)</f>
        <v>0</v>
      </c>
      <c r="BJ122" s="17" t="s">
        <v>84</v>
      </c>
      <c r="BK122" s="143">
        <f>ROUND(P122*H122,2)</f>
        <v>0</v>
      </c>
      <c r="BL122" s="17" t="s">
        <v>761</v>
      </c>
      <c r="BM122" s="142" t="s">
        <v>805</v>
      </c>
    </row>
    <row r="123" spans="2:65" s="1" customFormat="1">
      <c r="B123" s="32"/>
      <c r="D123" s="144" t="s">
        <v>143</v>
      </c>
      <c r="F123" s="145" t="s">
        <v>804</v>
      </c>
      <c r="I123" s="146"/>
      <c r="J123" s="146"/>
      <c r="M123" s="32"/>
      <c r="N123" s="147"/>
      <c r="X123" s="53"/>
      <c r="AT123" s="17" t="s">
        <v>143</v>
      </c>
      <c r="AU123" s="17" t="s">
        <v>86</v>
      </c>
    </row>
    <row r="124" spans="2:65" s="1" customFormat="1">
      <c r="B124" s="32"/>
      <c r="D124" s="148" t="s">
        <v>145</v>
      </c>
      <c r="F124" s="149" t="s">
        <v>806</v>
      </c>
      <c r="I124" s="146"/>
      <c r="J124" s="146"/>
      <c r="M124" s="32"/>
      <c r="N124" s="147"/>
      <c r="X124" s="53"/>
      <c r="AT124" s="17" t="s">
        <v>145</v>
      </c>
      <c r="AU124" s="17" t="s">
        <v>86</v>
      </c>
    </row>
    <row r="125" spans="2:65" s="1" customFormat="1">
      <c r="B125" s="32"/>
      <c r="D125" s="144" t="s">
        <v>183</v>
      </c>
      <c r="F125" s="150" t="s">
        <v>807</v>
      </c>
      <c r="I125" s="146"/>
      <c r="J125" s="146"/>
      <c r="M125" s="32"/>
      <c r="N125" s="147"/>
      <c r="X125" s="53"/>
      <c r="AT125" s="17" t="s">
        <v>183</v>
      </c>
      <c r="AU125" s="17" t="s">
        <v>86</v>
      </c>
    </row>
    <row r="126" spans="2:65" s="1" customFormat="1" ht="24.2" customHeight="1">
      <c r="B126" s="32"/>
      <c r="C126" s="130" t="s">
        <v>199</v>
      </c>
      <c r="D126" s="130" t="s">
        <v>136</v>
      </c>
      <c r="E126" s="131" t="s">
        <v>808</v>
      </c>
      <c r="F126" s="132" t="s">
        <v>809</v>
      </c>
      <c r="G126" s="133" t="s">
        <v>760</v>
      </c>
      <c r="H126" s="134">
        <v>1</v>
      </c>
      <c r="I126" s="135"/>
      <c r="J126" s="135"/>
      <c r="K126" s="136">
        <f>ROUND(P126*H126,2)</f>
        <v>0</v>
      </c>
      <c r="L126" s="132" t="s">
        <v>140</v>
      </c>
      <c r="M126" s="32"/>
      <c r="N126" s="137" t="s">
        <v>20</v>
      </c>
      <c r="O126" s="138" t="s">
        <v>45</v>
      </c>
      <c r="P126" s="139">
        <f>I126+J126</f>
        <v>0</v>
      </c>
      <c r="Q126" s="139">
        <f>ROUND(I126*H126,2)</f>
        <v>0</v>
      </c>
      <c r="R126" s="139">
        <f>ROUND(J126*H126,2)</f>
        <v>0</v>
      </c>
      <c r="T126" s="140">
        <f>S126*H126</f>
        <v>0</v>
      </c>
      <c r="U126" s="140">
        <v>0</v>
      </c>
      <c r="V126" s="140">
        <f>U126*H126</f>
        <v>0</v>
      </c>
      <c r="W126" s="140">
        <v>0</v>
      </c>
      <c r="X126" s="141">
        <f>W126*H126</f>
        <v>0</v>
      </c>
      <c r="AR126" s="142" t="s">
        <v>761</v>
      </c>
      <c r="AT126" s="142" t="s">
        <v>136</v>
      </c>
      <c r="AU126" s="142" t="s">
        <v>86</v>
      </c>
      <c r="AY126" s="17" t="s">
        <v>134</v>
      </c>
      <c r="BE126" s="143">
        <f>IF(O126="základní",K126,0)</f>
        <v>0</v>
      </c>
      <c r="BF126" s="143">
        <f>IF(O126="snížená",K126,0)</f>
        <v>0</v>
      </c>
      <c r="BG126" s="143">
        <f>IF(O126="zákl. přenesená",K126,0)</f>
        <v>0</v>
      </c>
      <c r="BH126" s="143">
        <f>IF(O126="sníž. přenesená",K126,0)</f>
        <v>0</v>
      </c>
      <c r="BI126" s="143">
        <f>IF(O126="nulová",K126,0)</f>
        <v>0</v>
      </c>
      <c r="BJ126" s="17" t="s">
        <v>84</v>
      </c>
      <c r="BK126" s="143">
        <f>ROUND(P126*H126,2)</f>
        <v>0</v>
      </c>
      <c r="BL126" s="17" t="s">
        <v>761</v>
      </c>
      <c r="BM126" s="142" t="s">
        <v>810</v>
      </c>
    </row>
    <row r="127" spans="2:65" s="1" customFormat="1">
      <c r="B127" s="32"/>
      <c r="D127" s="144" t="s">
        <v>143</v>
      </c>
      <c r="F127" s="145" t="s">
        <v>809</v>
      </c>
      <c r="I127" s="146"/>
      <c r="J127" s="146"/>
      <c r="M127" s="32"/>
      <c r="N127" s="147"/>
      <c r="X127" s="53"/>
      <c r="AT127" s="17" t="s">
        <v>143</v>
      </c>
      <c r="AU127" s="17" t="s">
        <v>86</v>
      </c>
    </row>
    <row r="128" spans="2:65" s="1" customFormat="1">
      <c r="B128" s="32"/>
      <c r="D128" s="148" t="s">
        <v>145</v>
      </c>
      <c r="F128" s="149" t="s">
        <v>811</v>
      </c>
      <c r="I128" s="146"/>
      <c r="J128" s="146"/>
      <c r="M128" s="32"/>
      <c r="N128" s="147"/>
      <c r="X128" s="53"/>
      <c r="AT128" s="17" t="s">
        <v>145</v>
      </c>
      <c r="AU128" s="17" t="s">
        <v>86</v>
      </c>
    </row>
    <row r="129" spans="2:47" s="1" customFormat="1">
      <c r="B129" s="32"/>
      <c r="D129" s="144" t="s">
        <v>183</v>
      </c>
      <c r="F129" s="150" t="s">
        <v>812</v>
      </c>
      <c r="I129" s="146"/>
      <c r="J129" s="146"/>
      <c r="M129" s="32"/>
      <c r="N129" s="164"/>
      <c r="O129" s="165"/>
      <c r="P129" s="165"/>
      <c r="Q129" s="165"/>
      <c r="R129" s="165"/>
      <c r="S129" s="165"/>
      <c r="T129" s="165"/>
      <c r="U129" s="165"/>
      <c r="V129" s="165"/>
      <c r="W129" s="165"/>
      <c r="X129" s="166"/>
      <c r="AT129" s="17" t="s">
        <v>183</v>
      </c>
      <c r="AU129" s="17" t="s">
        <v>86</v>
      </c>
    </row>
    <row r="130" spans="2:47" s="1" customFormat="1" ht="6.95" customHeight="1"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32"/>
    </row>
  </sheetData>
  <sheetProtection algorithmName="SHA-512" hashValue="FuZLme0tSmvCxxkiBGVOjeeoG+H0bo5n/WfJWQF3rG6YOb8fpWi6wD6hMqEQ2QDLsp2vMbUzW3mLC3kAhs7saQ==" saltValue="xkafHQQE0NpfcbJXzpSIzEBfO0n8AubQFwi24ebEqY5ZZtjWjtJZmu8Rs0T7zRdsB1xvrMhTHsK2MK5Mn9zhLQ==" spinCount="100000" sheet="1" objects="1" scenarios="1" formatColumns="0" formatRows="0" autoFilter="0"/>
  <autoFilter ref="C85:L129" xr:uid="{00000000-0009-0000-0000-000004000000}"/>
  <mergeCells count="9">
    <mergeCell ref="E52:H52"/>
    <mergeCell ref="E76:H76"/>
    <mergeCell ref="E78:H78"/>
    <mergeCell ref="M2:Z2"/>
    <mergeCell ref="E7:H7"/>
    <mergeCell ref="E9:H9"/>
    <mergeCell ref="E18:H18"/>
    <mergeCell ref="E27:H27"/>
    <mergeCell ref="E50:H50"/>
  </mergeCells>
  <hyperlinks>
    <hyperlink ref="F91" r:id="rId1" xr:uid="{00000000-0004-0000-0400-000000000000}"/>
    <hyperlink ref="F95" r:id="rId2" xr:uid="{00000000-0004-0000-0400-000001000000}"/>
    <hyperlink ref="F99" r:id="rId3" xr:uid="{00000000-0004-0000-0400-000002000000}"/>
    <hyperlink ref="F103" r:id="rId4" xr:uid="{00000000-0004-0000-0400-000003000000}"/>
    <hyperlink ref="F107" r:id="rId5" xr:uid="{00000000-0004-0000-0400-000004000000}"/>
    <hyperlink ref="F111" r:id="rId6" xr:uid="{00000000-0004-0000-0400-000005000000}"/>
    <hyperlink ref="F115" r:id="rId7" xr:uid="{00000000-0004-0000-0400-000006000000}"/>
    <hyperlink ref="F119" r:id="rId8" xr:uid="{00000000-0004-0000-0400-000007000000}"/>
    <hyperlink ref="F124" r:id="rId9" xr:uid="{00000000-0004-0000-0400-000008000000}"/>
    <hyperlink ref="F128" r:id="rId10" xr:uid="{00000000-0004-0000-04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86</v>
      </c>
    </row>
    <row r="4" spans="2:46" ht="24.95" customHeight="1">
      <c r="B4" s="20"/>
      <c r="D4" s="21" t="s">
        <v>98</v>
      </c>
      <c r="M4" s="20"/>
      <c r="N4" s="86" t="s">
        <v>11</v>
      </c>
      <c r="AT4" s="17" t="s">
        <v>4</v>
      </c>
    </row>
    <row r="5" spans="2:46" ht="6.95" customHeight="1">
      <c r="B5" s="20"/>
      <c r="M5" s="20"/>
    </row>
    <row r="6" spans="2:46" ht="12" customHeight="1">
      <c r="B6" s="20"/>
      <c r="D6" s="27" t="s">
        <v>17</v>
      </c>
      <c r="M6" s="20"/>
    </row>
    <row r="7" spans="2:46" ht="16.5" customHeight="1">
      <c r="B7" s="20"/>
      <c r="E7" s="269" t="str">
        <f>'Rekapitulace stavby'!K6</f>
        <v>Polní cesta VPC 8R a DPC 22 v k. ú. Kostelní</v>
      </c>
      <c r="F7" s="270"/>
      <c r="G7" s="270"/>
      <c r="H7" s="270"/>
      <c r="M7" s="20"/>
    </row>
    <row r="8" spans="2:46" s="1" customFormat="1" ht="12" customHeight="1">
      <c r="B8" s="32"/>
      <c r="D8" s="27" t="s">
        <v>99</v>
      </c>
      <c r="M8" s="32"/>
    </row>
    <row r="9" spans="2:46" s="1" customFormat="1" ht="16.5" customHeight="1">
      <c r="B9" s="32"/>
      <c r="E9" s="233" t="s">
        <v>813</v>
      </c>
      <c r="F9" s="271"/>
      <c r="G9" s="271"/>
      <c r="H9" s="271"/>
      <c r="M9" s="32"/>
    </row>
    <row r="10" spans="2:46" s="1" customFormat="1">
      <c r="B10" s="32"/>
      <c r="M10" s="32"/>
    </row>
    <row r="11" spans="2:46" s="1" customFormat="1" ht="12" customHeight="1">
      <c r="B11" s="32"/>
      <c r="D11" s="27" t="s">
        <v>19</v>
      </c>
      <c r="F11" s="25" t="s">
        <v>20</v>
      </c>
      <c r="I11" s="27" t="s">
        <v>21</v>
      </c>
      <c r="J11" s="25" t="s">
        <v>20</v>
      </c>
      <c r="M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49" t="str">
        <f>'Rekapitulace stavby'!AN8</f>
        <v>31.1.2024</v>
      </c>
      <c r="M12" s="32"/>
    </row>
    <row r="13" spans="2:46" s="1" customFormat="1" ht="10.9" customHeight="1">
      <c r="B13" s="32"/>
      <c r="M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M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20</v>
      </c>
      <c r="M15" s="32"/>
    </row>
    <row r="16" spans="2:46" s="1" customFormat="1" ht="6.95" customHeight="1">
      <c r="B16" s="32"/>
      <c r="M16" s="32"/>
    </row>
    <row r="17" spans="2:13" s="1" customFormat="1" ht="12" customHeight="1">
      <c r="B17" s="32"/>
      <c r="D17" s="27" t="s">
        <v>31</v>
      </c>
      <c r="I17" s="27" t="s">
        <v>27</v>
      </c>
      <c r="J17" s="28" t="str">
        <f>'Rekapitulace stavby'!AN13</f>
        <v>Vyplň údaj</v>
      </c>
      <c r="M17" s="32"/>
    </row>
    <row r="18" spans="2:13" s="1" customFormat="1" ht="18" customHeight="1">
      <c r="B18" s="32"/>
      <c r="E18" s="272" t="str">
        <f>'Rekapitulace stavby'!E14</f>
        <v>Vyplň údaj</v>
      </c>
      <c r="F18" s="254"/>
      <c r="G18" s="254"/>
      <c r="H18" s="254"/>
      <c r="I18" s="27" t="s">
        <v>30</v>
      </c>
      <c r="J18" s="28" t="str">
        <f>'Rekapitulace stavby'!AN14</f>
        <v>Vyplň údaj</v>
      </c>
      <c r="M18" s="32"/>
    </row>
    <row r="19" spans="2:13" s="1" customFormat="1" ht="6.95" customHeight="1">
      <c r="B19" s="32"/>
      <c r="M19" s="32"/>
    </row>
    <row r="20" spans="2:13" s="1" customFormat="1" ht="12" customHeight="1">
      <c r="B20" s="32"/>
      <c r="D20" s="27" t="s">
        <v>33</v>
      </c>
      <c r="I20" s="27" t="s">
        <v>27</v>
      </c>
      <c r="J20" s="25" t="s">
        <v>34</v>
      </c>
      <c r="M20" s="32"/>
    </row>
    <row r="21" spans="2:13" s="1" customFormat="1" ht="18" customHeight="1">
      <c r="B21" s="32"/>
      <c r="E21" s="25" t="s">
        <v>35</v>
      </c>
      <c r="I21" s="27" t="s">
        <v>30</v>
      </c>
      <c r="J21" s="25" t="s">
        <v>20</v>
      </c>
      <c r="M21" s="32"/>
    </row>
    <row r="22" spans="2:13" s="1" customFormat="1" ht="6.95" customHeight="1">
      <c r="B22" s="32"/>
      <c r="M22" s="32"/>
    </row>
    <row r="23" spans="2:13" s="1" customFormat="1" ht="12" customHeight="1">
      <c r="B23" s="32"/>
      <c r="D23" s="27" t="s">
        <v>37</v>
      </c>
      <c r="I23" s="27" t="s">
        <v>27</v>
      </c>
      <c r="J23" s="25" t="s">
        <v>34</v>
      </c>
      <c r="M23" s="32"/>
    </row>
    <row r="24" spans="2:13" s="1" customFormat="1" ht="18" customHeight="1">
      <c r="B24" s="32"/>
      <c r="E24" s="25" t="s">
        <v>35</v>
      </c>
      <c r="I24" s="27" t="s">
        <v>30</v>
      </c>
      <c r="J24" s="25" t="s">
        <v>20</v>
      </c>
      <c r="M24" s="32"/>
    </row>
    <row r="25" spans="2:13" s="1" customFormat="1" ht="6.95" customHeight="1">
      <c r="B25" s="32"/>
      <c r="M25" s="32"/>
    </row>
    <row r="26" spans="2:13" s="1" customFormat="1" ht="12" customHeight="1">
      <c r="B26" s="32"/>
      <c r="D26" s="27" t="s">
        <v>38</v>
      </c>
      <c r="M26" s="32"/>
    </row>
    <row r="27" spans="2:13" s="7" customFormat="1" ht="16.5" customHeight="1">
      <c r="B27" s="87"/>
      <c r="E27" s="258" t="s">
        <v>20</v>
      </c>
      <c r="F27" s="258"/>
      <c r="G27" s="258"/>
      <c r="H27" s="258"/>
      <c r="M27" s="87"/>
    </row>
    <row r="28" spans="2:13" s="1" customFormat="1" ht="6.95" customHeight="1">
      <c r="B28" s="32"/>
      <c r="M28" s="32"/>
    </row>
    <row r="29" spans="2:13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50"/>
      <c r="M29" s="32"/>
    </row>
    <row r="30" spans="2:13" s="1" customFormat="1">
      <c r="B30" s="32"/>
      <c r="E30" s="27" t="s">
        <v>104</v>
      </c>
      <c r="K30" s="88">
        <f>I61</f>
        <v>0</v>
      </c>
      <c r="M30" s="32"/>
    </row>
    <row r="31" spans="2:13" s="1" customFormat="1">
      <c r="B31" s="32"/>
      <c r="E31" s="27" t="s">
        <v>105</v>
      </c>
      <c r="K31" s="88">
        <f>J61</f>
        <v>0</v>
      </c>
      <c r="M31" s="32"/>
    </row>
    <row r="32" spans="2:13" s="1" customFormat="1" ht="25.35" customHeight="1">
      <c r="B32" s="32"/>
      <c r="D32" s="89" t="s">
        <v>40</v>
      </c>
      <c r="K32" s="63">
        <f>ROUND(K88, 2)</f>
        <v>0</v>
      </c>
      <c r="M32" s="32"/>
    </row>
    <row r="33" spans="2:13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50"/>
      <c r="M33" s="32"/>
    </row>
    <row r="34" spans="2:13" s="1" customFormat="1" ht="14.45" customHeight="1">
      <c r="B34" s="32"/>
      <c r="F34" s="35" t="s">
        <v>42</v>
      </c>
      <c r="I34" s="35" t="s">
        <v>41</v>
      </c>
      <c r="K34" s="35" t="s">
        <v>43</v>
      </c>
      <c r="M34" s="32"/>
    </row>
    <row r="35" spans="2:13" s="1" customFormat="1" ht="14.45" customHeight="1">
      <c r="B35" s="32"/>
      <c r="D35" s="52" t="s">
        <v>44</v>
      </c>
      <c r="E35" s="27" t="s">
        <v>45</v>
      </c>
      <c r="F35" s="88">
        <f>ROUND((SUM(BE88:BE137)),  2)</f>
        <v>0</v>
      </c>
      <c r="I35" s="90">
        <v>0.21</v>
      </c>
      <c r="K35" s="88">
        <f>ROUND(((SUM(BE88:BE137))*I35),  2)</f>
        <v>0</v>
      </c>
      <c r="M35" s="32"/>
    </row>
    <row r="36" spans="2:13" s="1" customFormat="1" ht="14.45" customHeight="1">
      <c r="B36" s="32"/>
      <c r="E36" s="27" t="s">
        <v>46</v>
      </c>
      <c r="F36" s="88">
        <f>ROUND((SUM(BF88:BF137)),  2)</f>
        <v>0</v>
      </c>
      <c r="I36" s="90">
        <v>0.12</v>
      </c>
      <c r="K36" s="88">
        <f>ROUND(((SUM(BF88:BF137))*I36),  2)</f>
        <v>0</v>
      </c>
      <c r="M36" s="32"/>
    </row>
    <row r="37" spans="2:13" s="1" customFormat="1" ht="14.45" hidden="1" customHeight="1">
      <c r="B37" s="32"/>
      <c r="E37" s="27" t="s">
        <v>47</v>
      </c>
      <c r="F37" s="88">
        <f>ROUND((SUM(BG88:BG137)),  2)</f>
        <v>0</v>
      </c>
      <c r="I37" s="90">
        <v>0.21</v>
      </c>
      <c r="K37" s="88">
        <f>0</f>
        <v>0</v>
      </c>
      <c r="M37" s="32"/>
    </row>
    <row r="38" spans="2:13" s="1" customFormat="1" ht="14.45" hidden="1" customHeight="1">
      <c r="B38" s="32"/>
      <c r="E38" s="27" t="s">
        <v>48</v>
      </c>
      <c r="F38" s="88">
        <f>ROUND((SUM(BH88:BH137)),  2)</f>
        <v>0</v>
      </c>
      <c r="I38" s="90">
        <v>0.12</v>
      </c>
      <c r="K38" s="88">
        <f>0</f>
        <v>0</v>
      </c>
      <c r="M38" s="32"/>
    </row>
    <row r="39" spans="2:13" s="1" customFormat="1" ht="14.45" hidden="1" customHeight="1">
      <c r="B39" s="32"/>
      <c r="E39" s="27" t="s">
        <v>49</v>
      </c>
      <c r="F39" s="88">
        <f>ROUND((SUM(BI88:BI137)),  2)</f>
        <v>0</v>
      </c>
      <c r="I39" s="90">
        <v>0</v>
      </c>
      <c r="K39" s="88">
        <f>0</f>
        <v>0</v>
      </c>
      <c r="M39" s="32"/>
    </row>
    <row r="40" spans="2:13" s="1" customFormat="1" ht="6.95" customHeight="1">
      <c r="B40" s="32"/>
      <c r="M40" s="32"/>
    </row>
    <row r="41" spans="2:13" s="1" customFormat="1" ht="25.35" customHeight="1">
      <c r="B41" s="32"/>
      <c r="C41" s="91"/>
      <c r="D41" s="92" t="s">
        <v>50</v>
      </c>
      <c r="E41" s="54"/>
      <c r="F41" s="54"/>
      <c r="G41" s="93" t="s">
        <v>51</v>
      </c>
      <c r="H41" s="94" t="s">
        <v>52</v>
      </c>
      <c r="I41" s="54"/>
      <c r="J41" s="54"/>
      <c r="K41" s="95">
        <f>SUM(K32:K39)</f>
        <v>0</v>
      </c>
      <c r="L41" s="96"/>
      <c r="M41" s="32"/>
    </row>
    <row r="42" spans="2:13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32"/>
    </row>
    <row r="46" spans="2:13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32"/>
    </row>
    <row r="47" spans="2:13" s="1" customFormat="1" ht="24.95" customHeight="1">
      <c r="B47" s="32"/>
      <c r="C47" s="21" t="s">
        <v>106</v>
      </c>
      <c r="M47" s="32"/>
    </row>
    <row r="48" spans="2:13" s="1" customFormat="1" ht="6.95" customHeight="1">
      <c r="B48" s="32"/>
      <c r="M48" s="32"/>
    </row>
    <row r="49" spans="2:47" s="1" customFormat="1" ht="12" customHeight="1">
      <c r="B49" s="32"/>
      <c r="C49" s="27" t="s">
        <v>17</v>
      </c>
      <c r="M49" s="32"/>
    </row>
    <row r="50" spans="2:47" s="1" customFormat="1" ht="16.5" customHeight="1">
      <c r="B50" s="32"/>
      <c r="E50" s="269" t="str">
        <f>E7</f>
        <v>Polní cesta VPC 8R a DPC 22 v k. ú. Kostelní</v>
      </c>
      <c r="F50" s="270"/>
      <c r="G50" s="270"/>
      <c r="H50" s="270"/>
      <c r="M50" s="32"/>
    </row>
    <row r="51" spans="2:47" s="1" customFormat="1" ht="12" customHeight="1">
      <c r="B51" s="32"/>
      <c r="C51" s="27" t="s">
        <v>99</v>
      </c>
      <c r="M51" s="32"/>
    </row>
    <row r="52" spans="2:47" s="1" customFormat="1" ht="16.5" customHeight="1">
      <c r="B52" s="32"/>
      <c r="E52" s="233" t="str">
        <f>E9</f>
        <v>VRN - SO 101, SO 102 - Vedlejší rozpočtové náklady</v>
      </c>
      <c r="F52" s="271"/>
      <c r="G52" s="271"/>
      <c r="H52" s="271"/>
      <c r="M52" s="32"/>
    </row>
    <row r="53" spans="2:47" s="1" customFormat="1" ht="6.95" customHeight="1">
      <c r="B53" s="32"/>
      <c r="M53" s="32"/>
    </row>
    <row r="54" spans="2:47" s="1" customFormat="1" ht="12" customHeight="1">
      <c r="B54" s="32"/>
      <c r="C54" s="27" t="s">
        <v>22</v>
      </c>
      <c r="F54" s="25" t="str">
        <f>F12</f>
        <v>k. ú. Kostelní</v>
      </c>
      <c r="I54" s="27" t="s">
        <v>24</v>
      </c>
      <c r="J54" s="49" t="str">
        <f>IF(J12="","",J12)</f>
        <v>31.1.2024</v>
      </c>
      <c r="M54" s="32"/>
    </row>
    <row r="55" spans="2:47" s="1" customFormat="1" ht="6.95" customHeight="1">
      <c r="B55" s="32"/>
      <c r="M55" s="32"/>
    </row>
    <row r="56" spans="2:47" s="1" customFormat="1" ht="25.7" customHeight="1">
      <c r="B56" s="32"/>
      <c r="C56" s="27" t="s">
        <v>26</v>
      </c>
      <c r="F56" s="25" t="str">
        <f>E15</f>
        <v>ČR - SPÚ - KPÚ pro KVK, Pobočka Karlovy Vary</v>
      </c>
      <c r="I56" s="27" t="s">
        <v>33</v>
      </c>
      <c r="J56" s="30" t="str">
        <f>E21</f>
        <v>GEOREAL spol. s r.o.</v>
      </c>
      <c r="M56" s="32"/>
    </row>
    <row r="57" spans="2:47" s="1" customFormat="1" ht="25.7" customHeight="1">
      <c r="B57" s="32"/>
      <c r="C57" s="27" t="s">
        <v>31</v>
      </c>
      <c r="F57" s="25" t="str">
        <f>IF(E18="","",E18)</f>
        <v>Vyplň údaj</v>
      </c>
      <c r="I57" s="27" t="s">
        <v>37</v>
      </c>
      <c r="J57" s="30" t="str">
        <f>E24</f>
        <v>GEOREAL spol. s r.o.</v>
      </c>
      <c r="M57" s="32"/>
    </row>
    <row r="58" spans="2:47" s="1" customFormat="1" ht="10.35" customHeight="1">
      <c r="B58" s="32"/>
      <c r="M58" s="32"/>
    </row>
    <row r="59" spans="2:47" s="1" customFormat="1" ht="29.25" customHeight="1">
      <c r="B59" s="32"/>
      <c r="C59" s="97" t="s">
        <v>107</v>
      </c>
      <c r="D59" s="91"/>
      <c r="E59" s="91"/>
      <c r="F59" s="91"/>
      <c r="G59" s="91"/>
      <c r="H59" s="91"/>
      <c r="I59" s="98" t="s">
        <v>108</v>
      </c>
      <c r="J59" s="98" t="s">
        <v>109</v>
      </c>
      <c r="K59" s="98" t="s">
        <v>110</v>
      </c>
      <c r="L59" s="91"/>
      <c r="M59" s="32"/>
    </row>
    <row r="60" spans="2:47" s="1" customFormat="1" ht="10.35" customHeight="1">
      <c r="B60" s="32"/>
      <c r="M60" s="32"/>
    </row>
    <row r="61" spans="2:47" s="1" customFormat="1" ht="22.9" customHeight="1">
      <c r="B61" s="32"/>
      <c r="C61" s="99" t="s">
        <v>74</v>
      </c>
      <c r="I61" s="63">
        <f>Q88</f>
        <v>0</v>
      </c>
      <c r="J61" s="63">
        <f>R88</f>
        <v>0</v>
      </c>
      <c r="K61" s="63">
        <f>K88</f>
        <v>0</v>
      </c>
      <c r="M61" s="32"/>
      <c r="AU61" s="17" t="s">
        <v>111</v>
      </c>
    </row>
    <row r="62" spans="2:47" s="8" customFormat="1" ht="24.95" customHeight="1">
      <c r="B62" s="100"/>
      <c r="D62" s="101" t="s">
        <v>750</v>
      </c>
      <c r="E62" s="102"/>
      <c r="F62" s="102"/>
      <c r="G62" s="102"/>
      <c r="H62" s="102"/>
      <c r="I62" s="103">
        <f>Q89</f>
        <v>0</v>
      </c>
      <c r="J62" s="103">
        <f>R89</f>
        <v>0</v>
      </c>
      <c r="K62" s="103">
        <f>K89</f>
        <v>0</v>
      </c>
      <c r="M62" s="100"/>
    </row>
    <row r="63" spans="2:47" s="9" customFormat="1" ht="19.899999999999999" customHeight="1">
      <c r="B63" s="104"/>
      <c r="D63" s="105" t="s">
        <v>751</v>
      </c>
      <c r="E63" s="106"/>
      <c r="F63" s="106"/>
      <c r="G63" s="106"/>
      <c r="H63" s="106"/>
      <c r="I63" s="107">
        <f>Q90</f>
        <v>0</v>
      </c>
      <c r="J63" s="107">
        <f>R90</f>
        <v>0</v>
      </c>
      <c r="K63" s="107">
        <f>K90</f>
        <v>0</v>
      </c>
      <c r="M63" s="104"/>
    </row>
    <row r="64" spans="2:47" s="9" customFormat="1" ht="19.899999999999999" customHeight="1">
      <c r="B64" s="104"/>
      <c r="D64" s="105" t="s">
        <v>814</v>
      </c>
      <c r="E64" s="106"/>
      <c r="F64" s="106"/>
      <c r="G64" s="106"/>
      <c r="H64" s="106"/>
      <c r="I64" s="107">
        <f>Q109</f>
        <v>0</v>
      </c>
      <c r="J64" s="107">
        <f>R109</f>
        <v>0</v>
      </c>
      <c r="K64" s="107">
        <f>K109</f>
        <v>0</v>
      </c>
      <c r="M64" s="104"/>
    </row>
    <row r="65" spans="2:13" s="9" customFormat="1" ht="19.899999999999999" customHeight="1">
      <c r="B65" s="104"/>
      <c r="D65" s="105" t="s">
        <v>752</v>
      </c>
      <c r="E65" s="106"/>
      <c r="F65" s="106"/>
      <c r="G65" s="106"/>
      <c r="H65" s="106"/>
      <c r="I65" s="107">
        <f>Q112</f>
        <v>0</v>
      </c>
      <c r="J65" s="107">
        <f>R112</f>
        <v>0</v>
      </c>
      <c r="K65" s="107">
        <f>K112</f>
        <v>0</v>
      </c>
      <c r="M65" s="104"/>
    </row>
    <row r="66" spans="2:13" s="9" customFormat="1" ht="19.899999999999999" customHeight="1">
      <c r="B66" s="104"/>
      <c r="D66" s="105" t="s">
        <v>815</v>
      </c>
      <c r="E66" s="106"/>
      <c r="F66" s="106"/>
      <c r="G66" s="106"/>
      <c r="H66" s="106"/>
      <c r="I66" s="107">
        <f>Q116</f>
        <v>0</v>
      </c>
      <c r="J66" s="107">
        <f>R116</f>
        <v>0</v>
      </c>
      <c r="K66" s="107">
        <f>K116</f>
        <v>0</v>
      </c>
      <c r="M66" s="104"/>
    </row>
    <row r="67" spans="2:13" s="9" customFormat="1" ht="19.899999999999999" customHeight="1">
      <c r="B67" s="104"/>
      <c r="D67" s="105" t="s">
        <v>753</v>
      </c>
      <c r="E67" s="106"/>
      <c r="F67" s="106"/>
      <c r="G67" s="106"/>
      <c r="H67" s="106"/>
      <c r="I67" s="107">
        <f>Q124</f>
        <v>0</v>
      </c>
      <c r="J67" s="107">
        <f>R124</f>
        <v>0</v>
      </c>
      <c r="K67" s="107">
        <f>K124</f>
        <v>0</v>
      </c>
      <c r="M67" s="104"/>
    </row>
    <row r="68" spans="2:13" s="9" customFormat="1" ht="19.899999999999999" customHeight="1">
      <c r="B68" s="104"/>
      <c r="D68" s="105" t="s">
        <v>754</v>
      </c>
      <c r="E68" s="106"/>
      <c r="F68" s="106"/>
      <c r="G68" s="106"/>
      <c r="H68" s="106"/>
      <c r="I68" s="107">
        <f>Q129</f>
        <v>0</v>
      </c>
      <c r="J68" s="107">
        <f>R129</f>
        <v>0</v>
      </c>
      <c r="K68" s="107">
        <f>K129</f>
        <v>0</v>
      </c>
      <c r="M68" s="104"/>
    </row>
    <row r="69" spans="2:13" s="1" customFormat="1" ht="21.75" customHeight="1">
      <c r="B69" s="32"/>
      <c r="M69" s="32"/>
    </row>
    <row r="70" spans="2:13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32"/>
    </row>
    <row r="74" spans="2:13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32"/>
    </row>
    <row r="75" spans="2:13" s="1" customFormat="1" ht="24.95" customHeight="1">
      <c r="B75" s="32"/>
      <c r="C75" s="21" t="s">
        <v>115</v>
      </c>
      <c r="M75" s="32"/>
    </row>
    <row r="76" spans="2:13" s="1" customFormat="1" ht="6.95" customHeight="1">
      <c r="B76" s="32"/>
      <c r="M76" s="32"/>
    </row>
    <row r="77" spans="2:13" s="1" customFormat="1" ht="12" customHeight="1">
      <c r="B77" s="32"/>
      <c r="C77" s="27" t="s">
        <v>17</v>
      </c>
      <c r="M77" s="32"/>
    </row>
    <row r="78" spans="2:13" s="1" customFormat="1" ht="16.5" customHeight="1">
      <c r="B78" s="32"/>
      <c r="E78" s="269" t="str">
        <f>E7</f>
        <v>Polní cesta VPC 8R a DPC 22 v k. ú. Kostelní</v>
      </c>
      <c r="F78" s="270"/>
      <c r="G78" s="270"/>
      <c r="H78" s="270"/>
      <c r="M78" s="32"/>
    </row>
    <row r="79" spans="2:13" s="1" customFormat="1" ht="12" customHeight="1">
      <c r="B79" s="32"/>
      <c r="C79" s="27" t="s">
        <v>99</v>
      </c>
      <c r="M79" s="32"/>
    </row>
    <row r="80" spans="2:13" s="1" customFormat="1" ht="16.5" customHeight="1">
      <c r="B80" s="32"/>
      <c r="E80" s="233" t="str">
        <f>E9</f>
        <v>VRN - SO 101, SO 102 - Vedlejší rozpočtové náklady</v>
      </c>
      <c r="F80" s="271"/>
      <c r="G80" s="271"/>
      <c r="H80" s="271"/>
      <c r="M80" s="32"/>
    </row>
    <row r="81" spans="2:65" s="1" customFormat="1" ht="6.95" customHeight="1">
      <c r="B81" s="32"/>
      <c r="M81" s="32"/>
    </row>
    <row r="82" spans="2:65" s="1" customFormat="1" ht="12" customHeight="1">
      <c r="B82" s="32"/>
      <c r="C82" s="27" t="s">
        <v>22</v>
      </c>
      <c r="F82" s="25" t="str">
        <f>F12</f>
        <v>k. ú. Kostelní</v>
      </c>
      <c r="I82" s="27" t="s">
        <v>24</v>
      </c>
      <c r="J82" s="49" t="str">
        <f>IF(J12="","",J12)</f>
        <v>31.1.2024</v>
      </c>
      <c r="M82" s="32"/>
    </row>
    <row r="83" spans="2:65" s="1" customFormat="1" ht="6.95" customHeight="1">
      <c r="B83" s="32"/>
      <c r="M83" s="32"/>
    </row>
    <row r="84" spans="2:65" s="1" customFormat="1" ht="25.7" customHeight="1">
      <c r="B84" s="32"/>
      <c r="C84" s="27" t="s">
        <v>26</v>
      </c>
      <c r="F84" s="25" t="str">
        <f>E15</f>
        <v>ČR - SPÚ - KPÚ pro KVK, Pobočka Karlovy Vary</v>
      </c>
      <c r="I84" s="27" t="s">
        <v>33</v>
      </c>
      <c r="J84" s="30" t="str">
        <f>E21</f>
        <v>GEOREAL spol. s r.o.</v>
      </c>
      <c r="M84" s="32"/>
    </row>
    <row r="85" spans="2:65" s="1" customFormat="1" ht="25.7" customHeight="1">
      <c r="B85" s="32"/>
      <c r="C85" s="27" t="s">
        <v>31</v>
      </c>
      <c r="F85" s="25" t="str">
        <f>IF(E18="","",E18)</f>
        <v>Vyplň údaj</v>
      </c>
      <c r="I85" s="27" t="s">
        <v>37</v>
      </c>
      <c r="J85" s="30" t="str">
        <f>E24</f>
        <v>GEOREAL spol. s r.o.</v>
      </c>
      <c r="M85" s="32"/>
    </row>
    <row r="86" spans="2:65" s="1" customFormat="1" ht="10.35" customHeight="1">
      <c r="B86" s="32"/>
      <c r="M86" s="32"/>
    </row>
    <row r="87" spans="2:65" s="10" customFormat="1" ht="29.25" customHeight="1">
      <c r="B87" s="108"/>
      <c r="C87" s="109" t="s">
        <v>116</v>
      </c>
      <c r="D87" s="110" t="s">
        <v>59</v>
      </c>
      <c r="E87" s="110" t="s">
        <v>55</v>
      </c>
      <c r="F87" s="110" t="s">
        <v>56</v>
      </c>
      <c r="G87" s="110" t="s">
        <v>117</v>
      </c>
      <c r="H87" s="110" t="s">
        <v>118</v>
      </c>
      <c r="I87" s="110" t="s">
        <v>119</v>
      </c>
      <c r="J87" s="110" t="s">
        <v>120</v>
      </c>
      <c r="K87" s="110" t="s">
        <v>110</v>
      </c>
      <c r="L87" s="111" t="s">
        <v>121</v>
      </c>
      <c r="M87" s="108"/>
      <c r="N87" s="56" t="s">
        <v>20</v>
      </c>
      <c r="O87" s="57" t="s">
        <v>44</v>
      </c>
      <c r="P87" s="57" t="s">
        <v>122</v>
      </c>
      <c r="Q87" s="57" t="s">
        <v>123</v>
      </c>
      <c r="R87" s="57" t="s">
        <v>124</v>
      </c>
      <c r="S87" s="57" t="s">
        <v>125</v>
      </c>
      <c r="T87" s="57" t="s">
        <v>126</v>
      </c>
      <c r="U87" s="57" t="s">
        <v>127</v>
      </c>
      <c r="V87" s="57" t="s">
        <v>128</v>
      </c>
      <c r="W87" s="57" t="s">
        <v>129</v>
      </c>
      <c r="X87" s="58" t="s">
        <v>130</v>
      </c>
    </row>
    <row r="88" spans="2:65" s="1" customFormat="1" ht="22.9" customHeight="1">
      <c r="B88" s="32"/>
      <c r="C88" s="61" t="s">
        <v>131</v>
      </c>
      <c r="K88" s="112">
        <f>BK88</f>
        <v>0</v>
      </c>
      <c r="M88" s="32"/>
      <c r="N88" s="59"/>
      <c r="O88" s="50"/>
      <c r="P88" s="50"/>
      <c r="Q88" s="113">
        <f>Q89</f>
        <v>0</v>
      </c>
      <c r="R88" s="113">
        <f>R89</f>
        <v>0</v>
      </c>
      <c r="S88" s="50"/>
      <c r="T88" s="114">
        <f>T89</f>
        <v>0</v>
      </c>
      <c r="U88" s="50"/>
      <c r="V88" s="114">
        <f>V89</f>
        <v>0</v>
      </c>
      <c r="W88" s="50"/>
      <c r="X88" s="115">
        <f>X89</f>
        <v>0</v>
      </c>
      <c r="AT88" s="17" t="s">
        <v>75</v>
      </c>
      <c r="AU88" s="17" t="s">
        <v>111</v>
      </c>
      <c r="BK88" s="116">
        <f>BK89</f>
        <v>0</v>
      </c>
    </row>
    <row r="89" spans="2:65" s="11" customFormat="1" ht="25.9" customHeight="1">
      <c r="B89" s="117"/>
      <c r="D89" s="118" t="s">
        <v>75</v>
      </c>
      <c r="E89" s="119" t="s">
        <v>755</v>
      </c>
      <c r="F89" s="119" t="s">
        <v>94</v>
      </c>
      <c r="I89" s="120"/>
      <c r="J89" s="120"/>
      <c r="K89" s="121">
        <f>BK89</f>
        <v>0</v>
      </c>
      <c r="M89" s="117"/>
      <c r="N89" s="122"/>
      <c r="Q89" s="123">
        <f>Q90+Q109+Q112+Q116+Q124+Q129</f>
        <v>0</v>
      </c>
      <c r="R89" s="123">
        <f>R90+R109+R112+R116+R124+R129</f>
        <v>0</v>
      </c>
      <c r="T89" s="124">
        <f>T90+T109+T112+T116+T124+T129</f>
        <v>0</v>
      </c>
      <c r="V89" s="124">
        <f>V90+V109+V112+V116+V124+V129</f>
        <v>0</v>
      </c>
      <c r="X89" s="125">
        <f>X90+X109+X112+X116+X124+X129</f>
        <v>0</v>
      </c>
      <c r="AR89" s="118" t="s">
        <v>164</v>
      </c>
      <c r="AT89" s="126" t="s">
        <v>75</v>
      </c>
      <c r="AU89" s="126" t="s">
        <v>76</v>
      </c>
      <c r="AY89" s="118" t="s">
        <v>134</v>
      </c>
      <c r="BK89" s="127">
        <f>BK90+BK109+BK112+BK116+BK124+BK129</f>
        <v>0</v>
      </c>
    </row>
    <row r="90" spans="2:65" s="11" customFormat="1" ht="22.9" customHeight="1">
      <c r="B90" s="117"/>
      <c r="D90" s="118" t="s">
        <v>75</v>
      </c>
      <c r="E90" s="128" t="s">
        <v>756</v>
      </c>
      <c r="F90" s="128" t="s">
        <v>757</v>
      </c>
      <c r="I90" s="120"/>
      <c r="J90" s="120"/>
      <c r="K90" s="129">
        <f>BK90</f>
        <v>0</v>
      </c>
      <c r="M90" s="117"/>
      <c r="N90" s="122"/>
      <c r="Q90" s="123">
        <f>SUM(Q91:Q108)</f>
        <v>0</v>
      </c>
      <c r="R90" s="123">
        <f>SUM(R91:R108)</f>
        <v>0</v>
      </c>
      <c r="T90" s="124">
        <f>SUM(T91:T108)</f>
        <v>0</v>
      </c>
      <c r="V90" s="124">
        <f>SUM(V91:V108)</f>
        <v>0</v>
      </c>
      <c r="X90" s="125">
        <f>SUM(X91:X108)</f>
        <v>0</v>
      </c>
      <c r="AR90" s="118" t="s">
        <v>164</v>
      </c>
      <c r="AT90" s="126" t="s">
        <v>75</v>
      </c>
      <c r="AU90" s="126" t="s">
        <v>84</v>
      </c>
      <c r="AY90" s="118" t="s">
        <v>134</v>
      </c>
      <c r="BK90" s="127">
        <f>SUM(BK91:BK108)</f>
        <v>0</v>
      </c>
    </row>
    <row r="91" spans="2:65" s="1" customFormat="1" ht="24.2" customHeight="1">
      <c r="B91" s="32"/>
      <c r="C91" s="130" t="s">
        <v>84</v>
      </c>
      <c r="D91" s="130" t="s">
        <v>136</v>
      </c>
      <c r="E91" s="131" t="s">
        <v>758</v>
      </c>
      <c r="F91" s="132" t="s">
        <v>759</v>
      </c>
      <c r="G91" s="133" t="s">
        <v>760</v>
      </c>
      <c r="H91" s="134">
        <v>1</v>
      </c>
      <c r="I91" s="135"/>
      <c r="J91" s="135"/>
      <c r="K91" s="136">
        <f>ROUND(P91*H91,2)</f>
        <v>0</v>
      </c>
      <c r="L91" s="132" t="s">
        <v>140</v>
      </c>
      <c r="M91" s="32"/>
      <c r="N91" s="137" t="s">
        <v>20</v>
      </c>
      <c r="O91" s="138" t="s">
        <v>45</v>
      </c>
      <c r="P91" s="139">
        <f>I91+J91</f>
        <v>0</v>
      </c>
      <c r="Q91" s="139">
        <f>ROUND(I91*H91,2)</f>
        <v>0</v>
      </c>
      <c r="R91" s="139">
        <f>ROUND(J91*H91,2)</f>
        <v>0</v>
      </c>
      <c r="T91" s="140">
        <f>S91*H91</f>
        <v>0</v>
      </c>
      <c r="U91" s="140">
        <v>0</v>
      </c>
      <c r="V91" s="140">
        <f>U91*H91</f>
        <v>0</v>
      </c>
      <c r="W91" s="140">
        <v>0</v>
      </c>
      <c r="X91" s="141">
        <f>W91*H91</f>
        <v>0</v>
      </c>
      <c r="AR91" s="142" t="s">
        <v>761</v>
      </c>
      <c r="AT91" s="142" t="s">
        <v>136</v>
      </c>
      <c r="AU91" s="142" t="s">
        <v>86</v>
      </c>
      <c r="AY91" s="17" t="s">
        <v>134</v>
      </c>
      <c r="BE91" s="143">
        <f>IF(O91="základní",K91,0)</f>
        <v>0</v>
      </c>
      <c r="BF91" s="143">
        <f>IF(O91="snížená",K91,0)</f>
        <v>0</v>
      </c>
      <c r="BG91" s="143">
        <f>IF(O91="zákl. přenesená",K91,0)</f>
        <v>0</v>
      </c>
      <c r="BH91" s="143">
        <f>IF(O91="sníž. přenesená",K91,0)</f>
        <v>0</v>
      </c>
      <c r="BI91" s="143">
        <f>IF(O91="nulová",K91,0)</f>
        <v>0</v>
      </c>
      <c r="BJ91" s="17" t="s">
        <v>84</v>
      </c>
      <c r="BK91" s="143">
        <f>ROUND(P91*H91,2)</f>
        <v>0</v>
      </c>
      <c r="BL91" s="17" t="s">
        <v>761</v>
      </c>
      <c r="BM91" s="142" t="s">
        <v>816</v>
      </c>
    </row>
    <row r="92" spans="2:65" s="1" customFormat="1">
      <c r="B92" s="32"/>
      <c r="D92" s="144" t="s">
        <v>143</v>
      </c>
      <c r="F92" s="145" t="s">
        <v>759</v>
      </c>
      <c r="I92" s="146"/>
      <c r="J92" s="146"/>
      <c r="M92" s="32"/>
      <c r="N92" s="147"/>
      <c r="X92" s="53"/>
      <c r="AT92" s="17" t="s">
        <v>143</v>
      </c>
      <c r="AU92" s="17" t="s">
        <v>86</v>
      </c>
    </row>
    <row r="93" spans="2:65" s="1" customFormat="1">
      <c r="B93" s="32"/>
      <c r="D93" s="148" t="s">
        <v>145</v>
      </c>
      <c r="F93" s="149" t="s">
        <v>763</v>
      </c>
      <c r="I93" s="146"/>
      <c r="J93" s="146"/>
      <c r="M93" s="32"/>
      <c r="N93" s="147"/>
      <c r="X93" s="53"/>
      <c r="AT93" s="17" t="s">
        <v>145</v>
      </c>
      <c r="AU93" s="17" t="s">
        <v>86</v>
      </c>
    </row>
    <row r="94" spans="2:65" s="1" customFormat="1">
      <c r="B94" s="32"/>
      <c r="D94" s="144" t="s">
        <v>183</v>
      </c>
      <c r="F94" s="150" t="s">
        <v>817</v>
      </c>
      <c r="I94" s="146"/>
      <c r="J94" s="146"/>
      <c r="M94" s="32"/>
      <c r="N94" s="147"/>
      <c r="X94" s="53"/>
      <c r="AT94" s="17" t="s">
        <v>183</v>
      </c>
      <c r="AU94" s="17" t="s">
        <v>86</v>
      </c>
    </row>
    <row r="95" spans="2:65" s="1" customFormat="1" ht="24.2" customHeight="1">
      <c r="B95" s="32"/>
      <c r="C95" s="130" t="s">
        <v>86</v>
      </c>
      <c r="D95" s="130" t="s">
        <v>136</v>
      </c>
      <c r="E95" s="131" t="s">
        <v>770</v>
      </c>
      <c r="F95" s="132" t="s">
        <v>771</v>
      </c>
      <c r="G95" s="133" t="s">
        <v>760</v>
      </c>
      <c r="H95" s="134">
        <v>1</v>
      </c>
      <c r="I95" s="135"/>
      <c r="J95" s="135"/>
      <c r="K95" s="136">
        <f>ROUND(P95*H95,2)</f>
        <v>0</v>
      </c>
      <c r="L95" s="132" t="s">
        <v>140</v>
      </c>
      <c r="M95" s="32"/>
      <c r="N95" s="137" t="s">
        <v>20</v>
      </c>
      <c r="O95" s="138" t="s">
        <v>45</v>
      </c>
      <c r="P95" s="139">
        <f>I95+J95</f>
        <v>0</v>
      </c>
      <c r="Q95" s="139">
        <f>ROUND(I95*H95,2)</f>
        <v>0</v>
      </c>
      <c r="R95" s="139">
        <f>ROUND(J95*H95,2)</f>
        <v>0</v>
      </c>
      <c r="T95" s="140">
        <f>S95*H95</f>
        <v>0</v>
      </c>
      <c r="U95" s="140">
        <v>0</v>
      </c>
      <c r="V95" s="140">
        <f>U95*H95</f>
        <v>0</v>
      </c>
      <c r="W95" s="140">
        <v>0</v>
      </c>
      <c r="X95" s="141">
        <f>W95*H95</f>
        <v>0</v>
      </c>
      <c r="AR95" s="142" t="s">
        <v>761</v>
      </c>
      <c r="AT95" s="142" t="s">
        <v>136</v>
      </c>
      <c r="AU95" s="142" t="s">
        <v>86</v>
      </c>
      <c r="AY95" s="17" t="s">
        <v>134</v>
      </c>
      <c r="BE95" s="143">
        <f>IF(O95="základní",K95,0)</f>
        <v>0</v>
      </c>
      <c r="BF95" s="143">
        <f>IF(O95="snížená",K95,0)</f>
        <v>0</v>
      </c>
      <c r="BG95" s="143">
        <f>IF(O95="zákl. přenesená",K95,0)</f>
        <v>0</v>
      </c>
      <c r="BH95" s="143">
        <f>IF(O95="sníž. přenesená",K95,0)</f>
        <v>0</v>
      </c>
      <c r="BI95" s="143">
        <f>IF(O95="nulová",K95,0)</f>
        <v>0</v>
      </c>
      <c r="BJ95" s="17" t="s">
        <v>84</v>
      </c>
      <c r="BK95" s="143">
        <f>ROUND(P95*H95,2)</f>
        <v>0</v>
      </c>
      <c r="BL95" s="17" t="s">
        <v>761</v>
      </c>
      <c r="BM95" s="142" t="s">
        <v>818</v>
      </c>
    </row>
    <row r="96" spans="2:65" s="1" customFormat="1">
      <c r="B96" s="32"/>
      <c r="D96" s="144" t="s">
        <v>143</v>
      </c>
      <c r="F96" s="145" t="s">
        <v>771</v>
      </c>
      <c r="I96" s="146"/>
      <c r="J96" s="146"/>
      <c r="M96" s="32"/>
      <c r="N96" s="147"/>
      <c r="X96" s="53"/>
      <c r="AT96" s="17" t="s">
        <v>143</v>
      </c>
      <c r="AU96" s="17" t="s">
        <v>86</v>
      </c>
    </row>
    <row r="97" spans="2:65" s="1" customFormat="1">
      <c r="B97" s="32"/>
      <c r="D97" s="148" t="s">
        <v>145</v>
      </c>
      <c r="F97" s="149" t="s">
        <v>773</v>
      </c>
      <c r="I97" s="146"/>
      <c r="J97" s="146"/>
      <c r="M97" s="32"/>
      <c r="N97" s="147"/>
      <c r="X97" s="53"/>
      <c r="AT97" s="17" t="s">
        <v>145</v>
      </c>
      <c r="AU97" s="17" t="s">
        <v>86</v>
      </c>
    </row>
    <row r="98" spans="2:65" s="1" customFormat="1">
      <c r="B98" s="32"/>
      <c r="D98" s="144" t="s">
        <v>183</v>
      </c>
      <c r="F98" s="150" t="s">
        <v>819</v>
      </c>
      <c r="I98" s="146"/>
      <c r="J98" s="146"/>
      <c r="M98" s="32"/>
      <c r="N98" s="147"/>
      <c r="X98" s="53"/>
      <c r="AT98" s="17" t="s">
        <v>183</v>
      </c>
      <c r="AU98" s="17" t="s">
        <v>86</v>
      </c>
    </row>
    <row r="99" spans="2:65" s="1" customFormat="1" ht="24.2" customHeight="1">
      <c r="B99" s="32"/>
      <c r="C99" s="130" t="s">
        <v>152</v>
      </c>
      <c r="D99" s="130" t="s">
        <v>136</v>
      </c>
      <c r="E99" s="131" t="s">
        <v>775</v>
      </c>
      <c r="F99" s="132" t="s">
        <v>776</v>
      </c>
      <c r="G99" s="133" t="s">
        <v>760</v>
      </c>
      <c r="H99" s="134">
        <v>1</v>
      </c>
      <c r="I99" s="135"/>
      <c r="J99" s="135"/>
      <c r="K99" s="136">
        <f>ROUND(P99*H99,2)</f>
        <v>0</v>
      </c>
      <c r="L99" s="132" t="s">
        <v>140</v>
      </c>
      <c r="M99" s="32"/>
      <c r="N99" s="137" t="s">
        <v>20</v>
      </c>
      <c r="O99" s="138" t="s">
        <v>45</v>
      </c>
      <c r="P99" s="139">
        <f>I99+J99</f>
        <v>0</v>
      </c>
      <c r="Q99" s="139">
        <f>ROUND(I99*H99,2)</f>
        <v>0</v>
      </c>
      <c r="R99" s="139">
        <f>ROUND(J99*H99,2)</f>
        <v>0</v>
      </c>
      <c r="T99" s="140">
        <f>S99*H99</f>
        <v>0</v>
      </c>
      <c r="U99" s="140">
        <v>0</v>
      </c>
      <c r="V99" s="140">
        <f>U99*H99</f>
        <v>0</v>
      </c>
      <c r="W99" s="140">
        <v>0</v>
      </c>
      <c r="X99" s="141">
        <f>W99*H99</f>
        <v>0</v>
      </c>
      <c r="AR99" s="142" t="s">
        <v>761</v>
      </c>
      <c r="AT99" s="142" t="s">
        <v>136</v>
      </c>
      <c r="AU99" s="142" t="s">
        <v>86</v>
      </c>
      <c r="AY99" s="17" t="s">
        <v>134</v>
      </c>
      <c r="BE99" s="143">
        <f>IF(O99="základní",K99,0)</f>
        <v>0</v>
      </c>
      <c r="BF99" s="143">
        <f>IF(O99="snížená",K99,0)</f>
        <v>0</v>
      </c>
      <c r="BG99" s="143">
        <f>IF(O99="zákl. přenesená",K99,0)</f>
        <v>0</v>
      </c>
      <c r="BH99" s="143">
        <f>IF(O99="sníž. přenesená",K99,0)</f>
        <v>0</v>
      </c>
      <c r="BI99" s="143">
        <f>IF(O99="nulová",K99,0)</f>
        <v>0</v>
      </c>
      <c r="BJ99" s="17" t="s">
        <v>84</v>
      </c>
      <c r="BK99" s="143">
        <f>ROUND(P99*H99,2)</f>
        <v>0</v>
      </c>
      <c r="BL99" s="17" t="s">
        <v>761</v>
      </c>
      <c r="BM99" s="142" t="s">
        <v>820</v>
      </c>
    </row>
    <row r="100" spans="2:65" s="1" customFormat="1">
      <c r="B100" s="32"/>
      <c r="D100" s="144" t="s">
        <v>143</v>
      </c>
      <c r="F100" s="145" t="s">
        <v>776</v>
      </c>
      <c r="I100" s="146"/>
      <c r="J100" s="146"/>
      <c r="M100" s="32"/>
      <c r="N100" s="147"/>
      <c r="X100" s="53"/>
      <c r="AT100" s="17" t="s">
        <v>143</v>
      </c>
      <c r="AU100" s="17" t="s">
        <v>86</v>
      </c>
    </row>
    <row r="101" spans="2:65" s="1" customFormat="1">
      <c r="B101" s="32"/>
      <c r="D101" s="148" t="s">
        <v>145</v>
      </c>
      <c r="F101" s="149" t="s">
        <v>778</v>
      </c>
      <c r="I101" s="146"/>
      <c r="J101" s="146"/>
      <c r="M101" s="32"/>
      <c r="N101" s="147"/>
      <c r="X101" s="53"/>
      <c r="AT101" s="17" t="s">
        <v>145</v>
      </c>
      <c r="AU101" s="17" t="s">
        <v>86</v>
      </c>
    </row>
    <row r="102" spans="2:65" s="1" customFormat="1" ht="24.2" customHeight="1">
      <c r="B102" s="32"/>
      <c r="C102" s="130" t="s">
        <v>141</v>
      </c>
      <c r="D102" s="130" t="s">
        <v>136</v>
      </c>
      <c r="E102" s="131" t="s">
        <v>780</v>
      </c>
      <c r="F102" s="132" t="s">
        <v>781</v>
      </c>
      <c r="G102" s="133" t="s">
        <v>760</v>
      </c>
      <c r="H102" s="134">
        <v>1</v>
      </c>
      <c r="I102" s="135"/>
      <c r="J102" s="135"/>
      <c r="K102" s="136">
        <f>ROUND(P102*H102,2)</f>
        <v>0</v>
      </c>
      <c r="L102" s="132" t="s">
        <v>140</v>
      </c>
      <c r="M102" s="32"/>
      <c r="N102" s="137" t="s">
        <v>20</v>
      </c>
      <c r="O102" s="138" t="s">
        <v>45</v>
      </c>
      <c r="P102" s="139">
        <f>I102+J102</f>
        <v>0</v>
      </c>
      <c r="Q102" s="139">
        <f>ROUND(I102*H102,2)</f>
        <v>0</v>
      </c>
      <c r="R102" s="139">
        <f>ROUND(J102*H102,2)</f>
        <v>0</v>
      </c>
      <c r="T102" s="140">
        <f>S102*H102</f>
        <v>0</v>
      </c>
      <c r="U102" s="140">
        <v>0</v>
      </c>
      <c r="V102" s="140">
        <f>U102*H102</f>
        <v>0</v>
      </c>
      <c r="W102" s="140">
        <v>0</v>
      </c>
      <c r="X102" s="141">
        <f>W102*H102</f>
        <v>0</v>
      </c>
      <c r="AR102" s="142" t="s">
        <v>761</v>
      </c>
      <c r="AT102" s="142" t="s">
        <v>136</v>
      </c>
      <c r="AU102" s="142" t="s">
        <v>86</v>
      </c>
      <c r="AY102" s="17" t="s">
        <v>134</v>
      </c>
      <c r="BE102" s="143">
        <f>IF(O102="základní",K102,0)</f>
        <v>0</v>
      </c>
      <c r="BF102" s="143">
        <f>IF(O102="snížená",K102,0)</f>
        <v>0</v>
      </c>
      <c r="BG102" s="143">
        <f>IF(O102="zákl. přenesená",K102,0)</f>
        <v>0</v>
      </c>
      <c r="BH102" s="143">
        <f>IF(O102="sníž. přenesená",K102,0)</f>
        <v>0</v>
      </c>
      <c r="BI102" s="143">
        <f>IF(O102="nulová",K102,0)</f>
        <v>0</v>
      </c>
      <c r="BJ102" s="17" t="s">
        <v>84</v>
      </c>
      <c r="BK102" s="143">
        <f>ROUND(P102*H102,2)</f>
        <v>0</v>
      </c>
      <c r="BL102" s="17" t="s">
        <v>761</v>
      </c>
      <c r="BM102" s="142" t="s">
        <v>821</v>
      </c>
    </row>
    <row r="103" spans="2:65" s="1" customFormat="1">
      <c r="B103" s="32"/>
      <c r="D103" s="144" t="s">
        <v>143</v>
      </c>
      <c r="F103" s="145" t="s">
        <v>781</v>
      </c>
      <c r="I103" s="146"/>
      <c r="J103" s="146"/>
      <c r="M103" s="32"/>
      <c r="N103" s="147"/>
      <c r="X103" s="53"/>
      <c r="AT103" s="17" t="s">
        <v>143</v>
      </c>
      <c r="AU103" s="17" t="s">
        <v>86</v>
      </c>
    </row>
    <row r="104" spans="2:65" s="1" customFormat="1">
      <c r="B104" s="32"/>
      <c r="D104" s="148" t="s">
        <v>145</v>
      </c>
      <c r="F104" s="149" t="s">
        <v>783</v>
      </c>
      <c r="I104" s="146"/>
      <c r="J104" s="146"/>
      <c r="M104" s="32"/>
      <c r="N104" s="147"/>
      <c r="X104" s="53"/>
      <c r="AT104" s="17" t="s">
        <v>145</v>
      </c>
      <c r="AU104" s="17" t="s">
        <v>86</v>
      </c>
    </row>
    <row r="105" spans="2:65" s="1" customFormat="1">
      <c r="B105" s="32"/>
      <c r="D105" s="144" t="s">
        <v>183</v>
      </c>
      <c r="F105" s="150" t="s">
        <v>822</v>
      </c>
      <c r="I105" s="146"/>
      <c r="J105" s="146"/>
      <c r="M105" s="32"/>
      <c r="N105" s="147"/>
      <c r="X105" s="53"/>
      <c r="AT105" s="17" t="s">
        <v>183</v>
      </c>
      <c r="AU105" s="17" t="s">
        <v>86</v>
      </c>
    </row>
    <row r="106" spans="2:65" s="1" customFormat="1" ht="24.2" customHeight="1">
      <c r="B106" s="32"/>
      <c r="C106" s="130" t="s">
        <v>164</v>
      </c>
      <c r="D106" s="130" t="s">
        <v>136</v>
      </c>
      <c r="E106" s="131" t="s">
        <v>785</v>
      </c>
      <c r="F106" s="132" t="s">
        <v>786</v>
      </c>
      <c r="G106" s="133" t="s">
        <v>760</v>
      </c>
      <c r="H106" s="134">
        <v>1</v>
      </c>
      <c r="I106" s="135"/>
      <c r="J106" s="135"/>
      <c r="K106" s="136">
        <f>ROUND(P106*H106,2)</f>
        <v>0</v>
      </c>
      <c r="L106" s="132" t="s">
        <v>140</v>
      </c>
      <c r="M106" s="32"/>
      <c r="N106" s="137" t="s">
        <v>20</v>
      </c>
      <c r="O106" s="138" t="s">
        <v>45</v>
      </c>
      <c r="P106" s="139">
        <f>I106+J106</f>
        <v>0</v>
      </c>
      <c r="Q106" s="139">
        <f>ROUND(I106*H106,2)</f>
        <v>0</v>
      </c>
      <c r="R106" s="139">
        <f>ROUND(J106*H106,2)</f>
        <v>0</v>
      </c>
      <c r="T106" s="140">
        <f>S106*H106</f>
        <v>0</v>
      </c>
      <c r="U106" s="140">
        <v>0</v>
      </c>
      <c r="V106" s="140">
        <f>U106*H106</f>
        <v>0</v>
      </c>
      <c r="W106" s="140">
        <v>0</v>
      </c>
      <c r="X106" s="141">
        <f>W106*H106</f>
        <v>0</v>
      </c>
      <c r="AR106" s="142" t="s">
        <v>761</v>
      </c>
      <c r="AT106" s="142" t="s">
        <v>136</v>
      </c>
      <c r="AU106" s="142" t="s">
        <v>86</v>
      </c>
      <c r="AY106" s="17" t="s">
        <v>134</v>
      </c>
      <c r="BE106" s="143">
        <f>IF(O106="základní",K106,0)</f>
        <v>0</v>
      </c>
      <c r="BF106" s="143">
        <f>IF(O106="snížená",K106,0)</f>
        <v>0</v>
      </c>
      <c r="BG106" s="143">
        <f>IF(O106="zákl. přenesená",K106,0)</f>
        <v>0</v>
      </c>
      <c r="BH106" s="143">
        <f>IF(O106="sníž. přenesená",K106,0)</f>
        <v>0</v>
      </c>
      <c r="BI106" s="143">
        <f>IF(O106="nulová",K106,0)</f>
        <v>0</v>
      </c>
      <c r="BJ106" s="17" t="s">
        <v>84</v>
      </c>
      <c r="BK106" s="143">
        <f>ROUND(P106*H106,2)</f>
        <v>0</v>
      </c>
      <c r="BL106" s="17" t="s">
        <v>761</v>
      </c>
      <c r="BM106" s="142" t="s">
        <v>823</v>
      </c>
    </row>
    <row r="107" spans="2:65" s="1" customFormat="1">
      <c r="B107" s="32"/>
      <c r="D107" s="144" t="s">
        <v>143</v>
      </c>
      <c r="F107" s="145" t="s">
        <v>786</v>
      </c>
      <c r="I107" s="146"/>
      <c r="J107" s="146"/>
      <c r="M107" s="32"/>
      <c r="N107" s="147"/>
      <c r="X107" s="53"/>
      <c r="AT107" s="17" t="s">
        <v>143</v>
      </c>
      <c r="AU107" s="17" t="s">
        <v>86</v>
      </c>
    </row>
    <row r="108" spans="2:65" s="1" customFormat="1">
      <c r="B108" s="32"/>
      <c r="D108" s="148" t="s">
        <v>145</v>
      </c>
      <c r="F108" s="149" t="s">
        <v>788</v>
      </c>
      <c r="I108" s="146"/>
      <c r="J108" s="146"/>
      <c r="M108" s="32"/>
      <c r="N108" s="147"/>
      <c r="X108" s="53"/>
      <c r="AT108" s="17" t="s">
        <v>145</v>
      </c>
      <c r="AU108" s="17" t="s">
        <v>86</v>
      </c>
    </row>
    <row r="109" spans="2:65" s="11" customFormat="1" ht="22.9" customHeight="1">
      <c r="B109" s="117"/>
      <c r="D109" s="118" t="s">
        <v>75</v>
      </c>
      <c r="E109" s="128" t="s">
        <v>824</v>
      </c>
      <c r="F109" s="128" t="s">
        <v>825</v>
      </c>
      <c r="I109" s="120"/>
      <c r="J109" s="120"/>
      <c r="K109" s="129">
        <f>BK109</f>
        <v>0</v>
      </c>
      <c r="M109" s="117"/>
      <c r="N109" s="122"/>
      <c r="Q109" s="123">
        <f>SUM(Q110:Q111)</f>
        <v>0</v>
      </c>
      <c r="R109" s="123">
        <f>SUM(R110:R111)</f>
        <v>0</v>
      </c>
      <c r="T109" s="124">
        <f>SUM(T110:T111)</f>
        <v>0</v>
      </c>
      <c r="V109" s="124">
        <f>SUM(V110:V111)</f>
        <v>0</v>
      </c>
      <c r="X109" s="125">
        <f>SUM(X110:X111)</f>
        <v>0</v>
      </c>
      <c r="AR109" s="118" t="s">
        <v>164</v>
      </c>
      <c r="AT109" s="126" t="s">
        <v>75</v>
      </c>
      <c r="AU109" s="126" t="s">
        <v>84</v>
      </c>
      <c r="AY109" s="118" t="s">
        <v>134</v>
      </c>
      <c r="BK109" s="127">
        <f>SUM(BK110:BK111)</f>
        <v>0</v>
      </c>
    </row>
    <row r="110" spans="2:65" s="1" customFormat="1" ht="16.5" customHeight="1">
      <c r="B110" s="32"/>
      <c r="C110" s="130" t="s">
        <v>171</v>
      </c>
      <c r="D110" s="130" t="s">
        <v>136</v>
      </c>
      <c r="E110" s="131" t="s">
        <v>826</v>
      </c>
      <c r="F110" s="132" t="s">
        <v>827</v>
      </c>
      <c r="G110" s="133" t="s">
        <v>225</v>
      </c>
      <c r="H110" s="134">
        <v>0.1</v>
      </c>
      <c r="I110" s="135"/>
      <c r="J110" s="135"/>
      <c r="K110" s="136">
        <f>ROUND(P110*H110,2)</f>
        <v>0</v>
      </c>
      <c r="L110" s="132" t="s">
        <v>20</v>
      </c>
      <c r="M110" s="32"/>
      <c r="N110" s="137" t="s">
        <v>20</v>
      </c>
      <c r="O110" s="138" t="s">
        <v>45</v>
      </c>
      <c r="P110" s="139">
        <f>I110+J110</f>
        <v>0</v>
      </c>
      <c r="Q110" s="139">
        <f>ROUND(I110*H110,2)</f>
        <v>0</v>
      </c>
      <c r="R110" s="139">
        <f>ROUND(J110*H110,2)</f>
        <v>0</v>
      </c>
      <c r="T110" s="140">
        <f>S110*H110</f>
        <v>0</v>
      </c>
      <c r="U110" s="140">
        <v>0</v>
      </c>
      <c r="V110" s="140">
        <f>U110*H110</f>
        <v>0</v>
      </c>
      <c r="W110" s="140">
        <v>0</v>
      </c>
      <c r="X110" s="141">
        <f>W110*H110</f>
        <v>0</v>
      </c>
      <c r="AR110" s="142" t="s">
        <v>761</v>
      </c>
      <c r="AT110" s="142" t="s">
        <v>136</v>
      </c>
      <c r="AU110" s="142" t="s">
        <v>86</v>
      </c>
      <c r="AY110" s="17" t="s">
        <v>134</v>
      </c>
      <c r="BE110" s="143">
        <f>IF(O110="základní",K110,0)</f>
        <v>0</v>
      </c>
      <c r="BF110" s="143">
        <f>IF(O110="snížená",K110,0)</f>
        <v>0</v>
      </c>
      <c r="BG110" s="143">
        <f>IF(O110="zákl. přenesená",K110,0)</f>
        <v>0</v>
      </c>
      <c r="BH110" s="143">
        <f>IF(O110="sníž. přenesená",K110,0)</f>
        <v>0</v>
      </c>
      <c r="BI110" s="143">
        <f>IF(O110="nulová",K110,0)</f>
        <v>0</v>
      </c>
      <c r="BJ110" s="17" t="s">
        <v>84</v>
      </c>
      <c r="BK110" s="143">
        <f>ROUND(P110*H110,2)</f>
        <v>0</v>
      </c>
      <c r="BL110" s="17" t="s">
        <v>761</v>
      </c>
      <c r="BM110" s="142" t="s">
        <v>828</v>
      </c>
    </row>
    <row r="111" spans="2:65" s="1" customFormat="1">
      <c r="B111" s="32"/>
      <c r="D111" s="144" t="s">
        <v>143</v>
      </c>
      <c r="F111" s="145" t="s">
        <v>829</v>
      </c>
      <c r="I111" s="146"/>
      <c r="J111" s="146"/>
      <c r="M111" s="32"/>
      <c r="N111" s="147"/>
      <c r="X111" s="53"/>
      <c r="AT111" s="17" t="s">
        <v>143</v>
      </c>
      <c r="AU111" s="17" t="s">
        <v>86</v>
      </c>
    </row>
    <row r="112" spans="2:65" s="11" customFormat="1" ht="22.9" customHeight="1">
      <c r="B112" s="117"/>
      <c r="D112" s="118" t="s">
        <v>75</v>
      </c>
      <c r="E112" s="128" t="s">
        <v>789</v>
      </c>
      <c r="F112" s="128" t="s">
        <v>790</v>
      </c>
      <c r="I112" s="120"/>
      <c r="J112" s="120"/>
      <c r="K112" s="129">
        <f>BK112</f>
        <v>0</v>
      </c>
      <c r="M112" s="117"/>
      <c r="N112" s="122"/>
      <c r="Q112" s="123">
        <f>SUM(Q113:Q115)</f>
        <v>0</v>
      </c>
      <c r="R112" s="123">
        <f>SUM(R113:R115)</f>
        <v>0</v>
      </c>
      <c r="T112" s="124">
        <f>SUM(T113:T115)</f>
        <v>0</v>
      </c>
      <c r="V112" s="124">
        <f>SUM(V113:V115)</f>
        <v>0</v>
      </c>
      <c r="X112" s="125">
        <f>SUM(X113:X115)</f>
        <v>0</v>
      </c>
      <c r="AR112" s="118" t="s">
        <v>164</v>
      </c>
      <c r="AT112" s="126" t="s">
        <v>75</v>
      </c>
      <c r="AU112" s="126" t="s">
        <v>84</v>
      </c>
      <c r="AY112" s="118" t="s">
        <v>134</v>
      </c>
      <c r="BK112" s="127">
        <f>SUM(BK113:BK115)</f>
        <v>0</v>
      </c>
    </row>
    <row r="113" spans="2:65" s="1" customFormat="1" ht="24.2" customHeight="1">
      <c r="B113" s="32"/>
      <c r="C113" s="130" t="s">
        <v>177</v>
      </c>
      <c r="D113" s="130" t="s">
        <v>136</v>
      </c>
      <c r="E113" s="131" t="s">
        <v>791</v>
      </c>
      <c r="F113" s="132" t="s">
        <v>790</v>
      </c>
      <c r="G113" s="133" t="s">
        <v>760</v>
      </c>
      <c r="H113" s="134">
        <v>1</v>
      </c>
      <c r="I113" s="135"/>
      <c r="J113" s="135"/>
      <c r="K113" s="136">
        <f>ROUND(P113*H113,2)</f>
        <v>0</v>
      </c>
      <c r="L113" s="132" t="s">
        <v>140</v>
      </c>
      <c r="M113" s="32"/>
      <c r="N113" s="137" t="s">
        <v>20</v>
      </c>
      <c r="O113" s="138" t="s">
        <v>45</v>
      </c>
      <c r="P113" s="139">
        <f>I113+J113</f>
        <v>0</v>
      </c>
      <c r="Q113" s="139">
        <f>ROUND(I113*H113,2)</f>
        <v>0</v>
      </c>
      <c r="R113" s="139">
        <f>ROUND(J113*H113,2)</f>
        <v>0</v>
      </c>
      <c r="T113" s="140">
        <f>S113*H113</f>
        <v>0</v>
      </c>
      <c r="U113" s="140">
        <v>0</v>
      </c>
      <c r="V113" s="140">
        <f>U113*H113</f>
        <v>0</v>
      </c>
      <c r="W113" s="140">
        <v>0</v>
      </c>
      <c r="X113" s="141">
        <f>W113*H113</f>
        <v>0</v>
      </c>
      <c r="AR113" s="142" t="s">
        <v>761</v>
      </c>
      <c r="AT113" s="142" t="s">
        <v>136</v>
      </c>
      <c r="AU113" s="142" t="s">
        <v>86</v>
      </c>
      <c r="AY113" s="17" t="s">
        <v>134</v>
      </c>
      <c r="BE113" s="143">
        <f>IF(O113="základní",K113,0)</f>
        <v>0</v>
      </c>
      <c r="BF113" s="143">
        <f>IF(O113="snížená",K113,0)</f>
        <v>0</v>
      </c>
      <c r="BG113" s="143">
        <f>IF(O113="zákl. přenesená",K113,0)</f>
        <v>0</v>
      </c>
      <c r="BH113" s="143">
        <f>IF(O113="sníž. přenesená",K113,0)</f>
        <v>0</v>
      </c>
      <c r="BI113" s="143">
        <f>IF(O113="nulová",K113,0)</f>
        <v>0</v>
      </c>
      <c r="BJ113" s="17" t="s">
        <v>84</v>
      </c>
      <c r="BK113" s="143">
        <f>ROUND(P113*H113,2)</f>
        <v>0</v>
      </c>
      <c r="BL113" s="17" t="s">
        <v>761</v>
      </c>
      <c r="BM113" s="142" t="s">
        <v>830</v>
      </c>
    </row>
    <row r="114" spans="2:65" s="1" customFormat="1">
      <c r="B114" s="32"/>
      <c r="D114" s="144" t="s">
        <v>143</v>
      </c>
      <c r="F114" s="145" t="s">
        <v>790</v>
      </c>
      <c r="I114" s="146"/>
      <c r="J114" s="146"/>
      <c r="M114" s="32"/>
      <c r="N114" s="147"/>
      <c r="X114" s="53"/>
      <c r="AT114" s="17" t="s">
        <v>143</v>
      </c>
      <c r="AU114" s="17" t="s">
        <v>86</v>
      </c>
    </row>
    <row r="115" spans="2:65" s="1" customFormat="1">
      <c r="B115" s="32"/>
      <c r="D115" s="148" t="s">
        <v>145</v>
      </c>
      <c r="F115" s="149" t="s">
        <v>793</v>
      </c>
      <c r="I115" s="146"/>
      <c r="J115" s="146"/>
      <c r="M115" s="32"/>
      <c r="N115" s="147"/>
      <c r="X115" s="53"/>
      <c r="AT115" s="17" t="s">
        <v>145</v>
      </c>
      <c r="AU115" s="17" t="s">
        <v>86</v>
      </c>
    </row>
    <row r="116" spans="2:65" s="11" customFormat="1" ht="22.9" customHeight="1">
      <c r="B116" s="117"/>
      <c r="D116" s="118" t="s">
        <v>75</v>
      </c>
      <c r="E116" s="128" t="s">
        <v>831</v>
      </c>
      <c r="F116" s="128" t="s">
        <v>832</v>
      </c>
      <c r="I116" s="120"/>
      <c r="J116" s="120"/>
      <c r="K116" s="129">
        <f>BK116</f>
        <v>0</v>
      </c>
      <c r="M116" s="117"/>
      <c r="N116" s="122"/>
      <c r="Q116" s="123">
        <f>SUM(Q117:Q123)</f>
        <v>0</v>
      </c>
      <c r="R116" s="123">
        <f>SUM(R117:R123)</f>
        <v>0</v>
      </c>
      <c r="T116" s="124">
        <f>SUM(T117:T123)</f>
        <v>0</v>
      </c>
      <c r="V116" s="124">
        <f>SUM(V117:V123)</f>
        <v>0</v>
      </c>
      <c r="X116" s="125">
        <f>SUM(X117:X123)</f>
        <v>0</v>
      </c>
      <c r="AR116" s="118" t="s">
        <v>164</v>
      </c>
      <c r="AT116" s="126" t="s">
        <v>75</v>
      </c>
      <c r="AU116" s="126" t="s">
        <v>84</v>
      </c>
      <c r="AY116" s="118" t="s">
        <v>134</v>
      </c>
      <c r="BK116" s="127">
        <f>SUM(BK117:BK123)</f>
        <v>0</v>
      </c>
    </row>
    <row r="117" spans="2:65" s="1" customFormat="1" ht="24.2" customHeight="1">
      <c r="B117" s="32"/>
      <c r="C117" s="130" t="s">
        <v>185</v>
      </c>
      <c r="D117" s="130" t="s">
        <v>136</v>
      </c>
      <c r="E117" s="131" t="s">
        <v>833</v>
      </c>
      <c r="F117" s="132" t="s">
        <v>834</v>
      </c>
      <c r="G117" s="133" t="s">
        <v>760</v>
      </c>
      <c r="H117" s="134">
        <v>1</v>
      </c>
      <c r="I117" s="135"/>
      <c r="J117" s="135"/>
      <c r="K117" s="136">
        <f>ROUND(P117*H117,2)</f>
        <v>0</v>
      </c>
      <c r="L117" s="132" t="s">
        <v>140</v>
      </c>
      <c r="M117" s="32"/>
      <c r="N117" s="137" t="s">
        <v>20</v>
      </c>
      <c r="O117" s="138" t="s">
        <v>45</v>
      </c>
      <c r="P117" s="139">
        <f>I117+J117</f>
        <v>0</v>
      </c>
      <c r="Q117" s="139">
        <f>ROUND(I117*H117,2)</f>
        <v>0</v>
      </c>
      <c r="R117" s="139">
        <f>ROUND(J117*H117,2)</f>
        <v>0</v>
      </c>
      <c r="T117" s="140">
        <f>S117*H117</f>
        <v>0</v>
      </c>
      <c r="U117" s="140">
        <v>0</v>
      </c>
      <c r="V117" s="140">
        <f>U117*H117</f>
        <v>0</v>
      </c>
      <c r="W117" s="140">
        <v>0</v>
      </c>
      <c r="X117" s="141">
        <f>W117*H117</f>
        <v>0</v>
      </c>
      <c r="AR117" s="142" t="s">
        <v>761</v>
      </c>
      <c r="AT117" s="142" t="s">
        <v>136</v>
      </c>
      <c r="AU117" s="142" t="s">
        <v>86</v>
      </c>
      <c r="AY117" s="17" t="s">
        <v>134</v>
      </c>
      <c r="BE117" s="143">
        <f>IF(O117="základní",K117,0)</f>
        <v>0</v>
      </c>
      <c r="BF117" s="143">
        <f>IF(O117="snížená",K117,0)</f>
        <v>0</v>
      </c>
      <c r="BG117" s="143">
        <f>IF(O117="zákl. přenesená",K117,0)</f>
        <v>0</v>
      </c>
      <c r="BH117" s="143">
        <f>IF(O117="sníž. přenesená",K117,0)</f>
        <v>0</v>
      </c>
      <c r="BI117" s="143">
        <f>IF(O117="nulová",K117,0)</f>
        <v>0</v>
      </c>
      <c r="BJ117" s="17" t="s">
        <v>84</v>
      </c>
      <c r="BK117" s="143">
        <f>ROUND(P117*H117,2)</f>
        <v>0</v>
      </c>
      <c r="BL117" s="17" t="s">
        <v>761</v>
      </c>
      <c r="BM117" s="142" t="s">
        <v>835</v>
      </c>
    </row>
    <row r="118" spans="2:65" s="1" customFormat="1">
      <c r="B118" s="32"/>
      <c r="D118" s="144" t="s">
        <v>143</v>
      </c>
      <c r="F118" s="145" t="s">
        <v>834</v>
      </c>
      <c r="I118" s="146"/>
      <c r="J118" s="146"/>
      <c r="M118" s="32"/>
      <c r="N118" s="147"/>
      <c r="X118" s="53"/>
      <c r="AT118" s="17" t="s">
        <v>143</v>
      </c>
      <c r="AU118" s="17" t="s">
        <v>86</v>
      </c>
    </row>
    <row r="119" spans="2:65" s="1" customFormat="1">
      <c r="B119" s="32"/>
      <c r="D119" s="148" t="s">
        <v>145</v>
      </c>
      <c r="F119" s="149" t="s">
        <v>836</v>
      </c>
      <c r="I119" s="146"/>
      <c r="J119" s="146"/>
      <c r="M119" s="32"/>
      <c r="N119" s="147"/>
      <c r="X119" s="53"/>
      <c r="AT119" s="17" t="s">
        <v>145</v>
      </c>
      <c r="AU119" s="17" t="s">
        <v>86</v>
      </c>
    </row>
    <row r="120" spans="2:65" s="1" customFormat="1">
      <c r="B120" s="32"/>
      <c r="D120" s="144" t="s">
        <v>183</v>
      </c>
      <c r="F120" s="150" t="s">
        <v>837</v>
      </c>
      <c r="I120" s="146"/>
      <c r="J120" s="146"/>
      <c r="M120" s="32"/>
      <c r="N120" s="147"/>
      <c r="X120" s="53"/>
      <c r="AT120" s="17" t="s">
        <v>183</v>
      </c>
      <c r="AU120" s="17" t="s">
        <v>86</v>
      </c>
    </row>
    <row r="121" spans="2:65" s="1" customFormat="1" ht="24.2" customHeight="1">
      <c r="B121" s="32"/>
      <c r="C121" s="130" t="s">
        <v>193</v>
      </c>
      <c r="D121" s="130" t="s">
        <v>136</v>
      </c>
      <c r="E121" s="131" t="s">
        <v>838</v>
      </c>
      <c r="F121" s="132" t="s">
        <v>839</v>
      </c>
      <c r="G121" s="133" t="s">
        <v>760</v>
      </c>
      <c r="H121" s="134">
        <v>1</v>
      </c>
      <c r="I121" s="135"/>
      <c r="J121" s="135"/>
      <c r="K121" s="136">
        <f>ROUND(P121*H121,2)</f>
        <v>0</v>
      </c>
      <c r="L121" s="132" t="s">
        <v>140</v>
      </c>
      <c r="M121" s="32"/>
      <c r="N121" s="137" t="s">
        <v>20</v>
      </c>
      <c r="O121" s="138" t="s">
        <v>45</v>
      </c>
      <c r="P121" s="139">
        <f>I121+J121</f>
        <v>0</v>
      </c>
      <c r="Q121" s="139">
        <f>ROUND(I121*H121,2)</f>
        <v>0</v>
      </c>
      <c r="R121" s="139">
        <f>ROUND(J121*H121,2)</f>
        <v>0</v>
      </c>
      <c r="T121" s="140">
        <f>S121*H121</f>
        <v>0</v>
      </c>
      <c r="U121" s="140">
        <v>0</v>
      </c>
      <c r="V121" s="140">
        <f>U121*H121</f>
        <v>0</v>
      </c>
      <c r="W121" s="140">
        <v>0</v>
      </c>
      <c r="X121" s="141">
        <f>W121*H121</f>
        <v>0</v>
      </c>
      <c r="AR121" s="142" t="s">
        <v>761</v>
      </c>
      <c r="AT121" s="142" t="s">
        <v>136</v>
      </c>
      <c r="AU121" s="142" t="s">
        <v>86</v>
      </c>
      <c r="AY121" s="17" t="s">
        <v>134</v>
      </c>
      <c r="BE121" s="143">
        <f>IF(O121="základní",K121,0)</f>
        <v>0</v>
      </c>
      <c r="BF121" s="143">
        <f>IF(O121="snížená",K121,0)</f>
        <v>0</v>
      </c>
      <c r="BG121" s="143">
        <f>IF(O121="zákl. přenesená",K121,0)</f>
        <v>0</v>
      </c>
      <c r="BH121" s="143">
        <f>IF(O121="sníž. přenesená",K121,0)</f>
        <v>0</v>
      </c>
      <c r="BI121" s="143">
        <f>IF(O121="nulová",K121,0)</f>
        <v>0</v>
      </c>
      <c r="BJ121" s="17" t="s">
        <v>84</v>
      </c>
      <c r="BK121" s="143">
        <f>ROUND(P121*H121,2)</f>
        <v>0</v>
      </c>
      <c r="BL121" s="17" t="s">
        <v>761</v>
      </c>
      <c r="BM121" s="142" t="s">
        <v>840</v>
      </c>
    </row>
    <row r="122" spans="2:65" s="1" customFormat="1">
      <c r="B122" s="32"/>
      <c r="D122" s="144" t="s">
        <v>143</v>
      </c>
      <c r="F122" s="145" t="s">
        <v>839</v>
      </c>
      <c r="I122" s="146"/>
      <c r="J122" s="146"/>
      <c r="M122" s="32"/>
      <c r="N122" s="147"/>
      <c r="X122" s="53"/>
      <c r="AT122" s="17" t="s">
        <v>143</v>
      </c>
      <c r="AU122" s="17" t="s">
        <v>86</v>
      </c>
    </row>
    <row r="123" spans="2:65" s="1" customFormat="1">
      <c r="B123" s="32"/>
      <c r="D123" s="148" t="s">
        <v>145</v>
      </c>
      <c r="F123" s="149" t="s">
        <v>841</v>
      </c>
      <c r="I123" s="146"/>
      <c r="J123" s="146"/>
      <c r="M123" s="32"/>
      <c r="N123" s="147"/>
      <c r="X123" s="53"/>
      <c r="AT123" s="17" t="s">
        <v>145</v>
      </c>
      <c r="AU123" s="17" t="s">
        <v>86</v>
      </c>
    </row>
    <row r="124" spans="2:65" s="11" customFormat="1" ht="22.9" customHeight="1">
      <c r="B124" s="117"/>
      <c r="D124" s="118" t="s">
        <v>75</v>
      </c>
      <c r="E124" s="128" t="s">
        <v>794</v>
      </c>
      <c r="F124" s="128" t="s">
        <v>795</v>
      </c>
      <c r="I124" s="120"/>
      <c r="J124" s="120"/>
      <c r="K124" s="129">
        <f>BK124</f>
        <v>0</v>
      </c>
      <c r="M124" s="117"/>
      <c r="N124" s="122"/>
      <c r="Q124" s="123">
        <f>SUM(Q125:Q128)</f>
        <v>0</v>
      </c>
      <c r="R124" s="123">
        <f>SUM(R125:R128)</f>
        <v>0</v>
      </c>
      <c r="T124" s="124">
        <f>SUM(T125:T128)</f>
        <v>0</v>
      </c>
      <c r="V124" s="124">
        <f>SUM(V125:V128)</f>
        <v>0</v>
      </c>
      <c r="X124" s="125">
        <f>SUM(X125:X128)</f>
        <v>0</v>
      </c>
      <c r="AR124" s="118" t="s">
        <v>164</v>
      </c>
      <c r="AT124" s="126" t="s">
        <v>75</v>
      </c>
      <c r="AU124" s="126" t="s">
        <v>84</v>
      </c>
      <c r="AY124" s="118" t="s">
        <v>134</v>
      </c>
      <c r="BK124" s="127">
        <f>SUM(BK125:BK128)</f>
        <v>0</v>
      </c>
    </row>
    <row r="125" spans="2:65" s="1" customFormat="1" ht="24.2" customHeight="1">
      <c r="B125" s="32"/>
      <c r="C125" s="130" t="s">
        <v>199</v>
      </c>
      <c r="D125" s="130" t="s">
        <v>136</v>
      </c>
      <c r="E125" s="131" t="s">
        <v>796</v>
      </c>
      <c r="F125" s="132" t="s">
        <v>797</v>
      </c>
      <c r="G125" s="133" t="s">
        <v>760</v>
      </c>
      <c r="H125" s="134">
        <v>1</v>
      </c>
      <c r="I125" s="135"/>
      <c r="J125" s="135"/>
      <c r="K125" s="136">
        <f>ROUND(P125*H125,2)</f>
        <v>0</v>
      </c>
      <c r="L125" s="132" t="s">
        <v>140</v>
      </c>
      <c r="M125" s="32"/>
      <c r="N125" s="137" t="s">
        <v>20</v>
      </c>
      <c r="O125" s="138" t="s">
        <v>45</v>
      </c>
      <c r="P125" s="139">
        <f>I125+J125</f>
        <v>0</v>
      </c>
      <c r="Q125" s="139">
        <f>ROUND(I125*H125,2)</f>
        <v>0</v>
      </c>
      <c r="R125" s="139">
        <f>ROUND(J125*H125,2)</f>
        <v>0</v>
      </c>
      <c r="T125" s="140">
        <f>S125*H125</f>
        <v>0</v>
      </c>
      <c r="U125" s="140">
        <v>0</v>
      </c>
      <c r="V125" s="140">
        <f>U125*H125</f>
        <v>0</v>
      </c>
      <c r="W125" s="140">
        <v>0</v>
      </c>
      <c r="X125" s="141">
        <f>W125*H125</f>
        <v>0</v>
      </c>
      <c r="AR125" s="142" t="s">
        <v>761</v>
      </c>
      <c r="AT125" s="142" t="s">
        <v>136</v>
      </c>
      <c r="AU125" s="142" t="s">
        <v>86</v>
      </c>
      <c r="AY125" s="17" t="s">
        <v>134</v>
      </c>
      <c r="BE125" s="143">
        <f>IF(O125="základní",K125,0)</f>
        <v>0</v>
      </c>
      <c r="BF125" s="143">
        <f>IF(O125="snížená",K125,0)</f>
        <v>0</v>
      </c>
      <c r="BG125" s="143">
        <f>IF(O125="zákl. přenesená",K125,0)</f>
        <v>0</v>
      </c>
      <c r="BH125" s="143">
        <f>IF(O125="sníž. přenesená",K125,0)</f>
        <v>0</v>
      </c>
      <c r="BI125" s="143">
        <f>IF(O125="nulová",K125,0)</f>
        <v>0</v>
      </c>
      <c r="BJ125" s="17" t="s">
        <v>84</v>
      </c>
      <c r="BK125" s="143">
        <f>ROUND(P125*H125,2)</f>
        <v>0</v>
      </c>
      <c r="BL125" s="17" t="s">
        <v>761</v>
      </c>
      <c r="BM125" s="142" t="s">
        <v>842</v>
      </c>
    </row>
    <row r="126" spans="2:65" s="1" customFormat="1">
      <c r="B126" s="32"/>
      <c r="D126" s="144" t="s">
        <v>143</v>
      </c>
      <c r="F126" s="145" t="s">
        <v>797</v>
      </c>
      <c r="I126" s="146"/>
      <c r="J126" s="146"/>
      <c r="M126" s="32"/>
      <c r="N126" s="147"/>
      <c r="X126" s="53"/>
      <c r="AT126" s="17" t="s">
        <v>143</v>
      </c>
      <c r="AU126" s="17" t="s">
        <v>86</v>
      </c>
    </row>
    <row r="127" spans="2:65" s="1" customFormat="1">
      <c r="B127" s="32"/>
      <c r="D127" s="148" t="s">
        <v>145</v>
      </c>
      <c r="F127" s="149" t="s">
        <v>799</v>
      </c>
      <c r="I127" s="146"/>
      <c r="J127" s="146"/>
      <c r="M127" s="32"/>
      <c r="N127" s="147"/>
      <c r="X127" s="53"/>
      <c r="AT127" s="17" t="s">
        <v>145</v>
      </c>
      <c r="AU127" s="17" t="s">
        <v>86</v>
      </c>
    </row>
    <row r="128" spans="2:65" s="1" customFormat="1">
      <c r="B128" s="32"/>
      <c r="D128" s="144" t="s">
        <v>183</v>
      </c>
      <c r="F128" s="150" t="s">
        <v>800</v>
      </c>
      <c r="I128" s="146"/>
      <c r="J128" s="146"/>
      <c r="M128" s="32"/>
      <c r="N128" s="147"/>
      <c r="X128" s="53"/>
      <c r="AT128" s="17" t="s">
        <v>183</v>
      </c>
      <c r="AU128" s="17" t="s">
        <v>86</v>
      </c>
    </row>
    <row r="129" spans="2:65" s="11" customFormat="1" ht="22.9" customHeight="1">
      <c r="B129" s="117"/>
      <c r="D129" s="118" t="s">
        <v>75</v>
      </c>
      <c r="E129" s="128" t="s">
        <v>801</v>
      </c>
      <c r="F129" s="128" t="s">
        <v>802</v>
      </c>
      <c r="I129" s="120"/>
      <c r="J129" s="120"/>
      <c r="K129" s="129">
        <f>BK129</f>
        <v>0</v>
      </c>
      <c r="M129" s="117"/>
      <c r="N129" s="122"/>
      <c r="Q129" s="123">
        <f>SUM(Q130:Q137)</f>
        <v>0</v>
      </c>
      <c r="R129" s="123">
        <f>SUM(R130:R137)</f>
        <v>0</v>
      </c>
      <c r="T129" s="124">
        <f>SUM(T130:T137)</f>
        <v>0</v>
      </c>
      <c r="V129" s="124">
        <f>SUM(V130:V137)</f>
        <v>0</v>
      </c>
      <c r="X129" s="125">
        <f>SUM(X130:X137)</f>
        <v>0</v>
      </c>
      <c r="AR129" s="118" t="s">
        <v>164</v>
      </c>
      <c r="AT129" s="126" t="s">
        <v>75</v>
      </c>
      <c r="AU129" s="126" t="s">
        <v>84</v>
      </c>
      <c r="AY129" s="118" t="s">
        <v>134</v>
      </c>
      <c r="BK129" s="127">
        <f>SUM(BK130:BK137)</f>
        <v>0</v>
      </c>
    </row>
    <row r="130" spans="2:65" s="1" customFormat="1" ht="24.2" customHeight="1">
      <c r="B130" s="32"/>
      <c r="C130" s="130" t="s">
        <v>205</v>
      </c>
      <c r="D130" s="130" t="s">
        <v>136</v>
      </c>
      <c r="E130" s="131" t="s">
        <v>843</v>
      </c>
      <c r="F130" s="132" t="s">
        <v>844</v>
      </c>
      <c r="G130" s="133" t="s">
        <v>760</v>
      </c>
      <c r="H130" s="134">
        <v>1</v>
      </c>
      <c r="I130" s="135"/>
      <c r="J130" s="135"/>
      <c r="K130" s="136">
        <f>ROUND(P130*H130,2)</f>
        <v>0</v>
      </c>
      <c r="L130" s="132" t="s">
        <v>140</v>
      </c>
      <c r="M130" s="32"/>
      <c r="N130" s="137" t="s">
        <v>20</v>
      </c>
      <c r="O130" s="138" t="s">
        <v>45</v>
      </c>
      <c r="P130" s="139">
        <f>I130+J130</f>
        <v>0</v>
      </c>
      <c r="Q130" s="139">
        <f>ROUND(I130*H130,2)</f>
        <v>0</v>
      </c>
      <c r="R130" s="139">
        <f>ROUND(J130*H130,2)</f>
        <v>0</v>
      </c>
      <c r="T130" s="140">
        <f>S130*H130</f>
        <v>0</v>
      </c>
      <c r="U130" s="140">
        <v>0</v>
      </c>
      <c r="V130" s="140">
        <f>U130*H130</f>
        <v>0</v>
      </c>
      <c r="W130" s="140">
        <v>0</v>
      </c>
      <c r="X130" s="141">
        <f>W130*H130</f>
        <v>0</v>
      </c>
      <c r="AR130" s="142" t="s">
        <v>761</v>
      </c>
      <c r="AT130" s="142" t="s">
        <v>136</v>
      </c>
      <c r="AU130" s="142" t="s">
        <v>86</v>
      </c>
      <c r="AY130" s="17" t="s">
        <v>134</v>
      </c>
      <c r="BE130" s="143">
        <f>IF(O130="základní",K130,0)</f>
        <v>0</v>
      </c>
      <c r="BF130" s="143">
        <f>IF(O130="snížená",K130,0)</f>
        <v>0</v>
      </c>
      <c r="BG130" s="143">
        <f>IF(O130="zákl. přenesená",K130,0)</f>
        <v>0</v>
      </c>
      <c r="BH130" s="143">
        <f>IF(O130="sníž. přenesená",K130,0)</f>
        <v>0</v>
      </c>
      <c r="BI130" s="143">
        <f>IF(O130="nulová",K130,0)</f>
        <v>0</v>
      </c>
      <c r="BJ130" s="17" t="s">
        <v>84</v>
      </c>
      <c r="BK130" s="143">
        <f>ROUND(P130*H130,2)</f>
        <v>0</v>
      </c>
      <c r="BL130" s="17" t="s">
        <v>761</v>
      </c>
      <c r="BM130" s="142" t="s">
        <v>845</v>
      </c>
    </row>
    <row r="131" spans="2:65" s="1" customFormat="1">
      <c r="B131" s="32"/>
      <c r="D131" s="144" t="s">
        <v>143</v>
      </c>
      <c r="F131" s="145" t="s">
        <v>844</v>
      </c>
      <c r="I131" s="146"/>
      <c r="J131" s="146"/>
      <c r="M131" s="32"/>
      <c r="N131" s="147"/>
      <c r="X131" s="53"/>
      <c r="AT131" s="17" t="s">
        <v>143</v>
      </c>
      <c r="AU131" s="17" t="s">
        <v>86</v>
      </c>
    </row>
    <row r="132" spans="2:65" s="1" customFormat="1">
      <c r="B132" s="32"/>
      <c r="D132" s="148" t="s">
        <v>145</v>
      </c>
      <c r="F132" s="149" t="s">
        <v>846</v>
      </c>
      <c r="I132" s="146"/>
      <c r="J132" s="146"/>
      <c r="M132" s="32"/>
      <c r="N132" s="147"/>
      <c r="X132" s="53"/>
      <c r="AT132" s="17" t="s">
        <v>145</v>
      </c>
      <c r="AU132" s="17" t="s">
        <v>86</v>
      </c>
    </row>
    <row r="133" spans="2:65" s="1" customFormat="1">
      <c r="B133" s="32"/>
      <c r="D133" s="144" t="s">
        <v>183</v>
      </c>
      <c r="F133" s="150" t="s">
        <v>847</v>
      </c>
      <c r="I133" s="146"/>
      <c r="J133" s="146"/>
      <c r="M133" s="32"/>
      <c r="N133" s="147"/>
      <c r="X133" s="53"/>
      <c r="AT133" s="17" t="s">
        <v>183</v>
      </c>
      <c r="AU133" s="17" t="s">
        <v>86</v>
      </c>
    </row>
    <row r="134" spans="2:65" s="1" customFormat="1" ht="24.2" customHeight="1">
      <c r="B134" s="32"/>
      <c r="C134" s="130" t="s">
        <v>9</v>
      </c>
      <c r="D134" s="130" t="s">
        <v>136</v>
      </c>
      <c r="E134" s="131" t="s">
        <v>803</v>
      </c>
      <c r="F134" s="132" t="s">
        <v>804</v>
      </c>
      <c r="G134" s="133" t="s">
        <v>760</v>
      </c>
      <c r="H134" s="134">
        <v>1</v>
      </c>
      <c r="I134" s="135"/>
      <c r="J134" s="135"/>
      <c r="K134" s="136">
        <f>ROUND(P134*H134,2)</f>
        <v>0</v>
      </c>
      <c r="L134" s="132" t="s">
        <v>140</v>
      </c>
      <c r="M134" s="32"/>
      <c r="N134" s="137" t="s">
        <v>20</v>
      </c>
      <c r="O134" s="138" t="s">
        <v>45</v>
      </c>
      <c r="P134" s="139">
        <f>I134+J134</f>
        <v>0</v>
      </c>
      <c r="Q134" s="139">
        <f>ROUND(I134*H134,2)</f>
        <v>0</v>
      </c>
      <c r="R134" s="139">
        <f>ROUND(J134*H134,2)</f>
        <v>0</v>
      </c>
      <c r="T134" s="140">
        <f>S134*H134</f>
        <v>0</v>
      </c>
      <c r="U134" s="140">
        <v>0</v>
      </c>
      <c r="V134" s="140">
        <f>U134*H134</f>
        <v>0</v>
      </c>
      <c r="W134" s="140">
        <v>0</v>
      </c>
      <c r="X134" s="141">
        <f>W134*H134</f>
        <v>0</v>
      </c>
      <c r="AR134" s="142" t="s">
        <v>761</v>
      </c>
      <c r="AT134" s="142" t="s">
        <v>136</v>
      </c>
      <c r="AU134" s="142" t="s">
        <v>86</v>
      </c>
      <c r="AY134" s="17" t="s">
        <v>134</v>
      </c>
      <c r="BE134" s="143">
        <f>IF(O134="základní",K134,0)</f>
        <v>0</v>
      </c>
      <c r="BF134" s="143">
        <f>IF(O134="snížená",K134,0)</f>
        <v>0</v>
      </c>
      <c r="BG134" s="143">
        <f>IF(O134="zákl. přenesená",K134,0)</f>
        <v>0</v>
      </c>
      <c r="BH134" s="143">
        <f>IF(O134="sníž. přenesená",K134,0)</f>
        <v>0</v>
      </c>
      <c r="BI134" s="143">
        <f>IF(O134="nulová",K134,0)</f>
        <v>0</v>
      </c>
      <c r="BJ134" s="17" t="s">
        <v>84</v>
      </c>
      <c r="BK134" s="143">
        <f>ROUND(P134*H134,2)</f>
        <v>0</v>
      </c>
      <c r="BL134" s="17" t="s">
        <v>761</v>
      </c>
      <c r="BM134" s="142" t="s">
        <v>848</v>
      </c>
    </row>
    <row r="135" spans="2:65" s="1" customFormat="1">
      <c r="B135" s="32"/>
      <c r="D135" s="144" t="s">
        <v>143</v>
      </c>
      <c r="F135" s="145" t="s">
        <v>804</v>
      </c>
      <c r="I135" s="146"/>
      <c r="J135" s="146"/>
      <c r="M135" s="32"/>
      <c r="N135" s="147"/>
      <c r="X135" s="53"/>
      <c r="AT135" s="17" t="s">
        <v>143</v>
      </c>
      <c r="AU135" s="17" t="s">
        <v>86</v>
      </c>
    </row>
    <row r="136" spans="2:65" s="1" customFormat="1">
      <c r="B136" s="32"/>
      <c r="D136" s="148" t="s">
        <v>145</v>
      </c>
      <c r="F136" s="149" t="s">
        <v>806</v>
      </c>
      <c r="I136" s="146"/>
      <c r="J136" s="146"/>
      <c r="M136" s="32"/>
      <c r="N136" s="147"/>
      <c r="X136" s="53"/>
      <c r="AT136" s="17" t="s">
        <v>145</v>
      </c>
      <c r="AU136" s="17" t="s">
        <v>86</v>
      </c>
    </row>
    <row r="137" spans="2:65" s="1" customFormat="1">
      <c r="B137" s="32"/>
      <c r="D137" s="144" t="s">
        <v>183</v>
      </c>
      <c r="F137" s="150" t="s">
        <v>807</v>
      </c>
      <c r="I137" s="146"/>
      <c r="J137" s="146"/>
      <c r="M137" s="32"/>
      <c r="N137" s="164"/>
      <c r="O137" s="165"/>
      <c r="P137" s="165"/>
      <c r="Q137" s="165"/>
      <c r="R137" s="165"/>
      <c r="S137" s="165"/>
      <c r="T137" s="165"/>
      <c r="U137" s="165"/>
      <c r="V137" s="165"/>
      <c r="W137" s="165"/>
      <c r="X137" s="166"/>
      <c r="AT137" s="17" t="s">
        <v>183</v>
      </c>
      <c r="AU137" s="17" t="s">
        <v>86</v>
      </c>
    </row>
    <row r="138" spans="2:65" s="1" customFormat="1" ht="6.95" customHeight="1"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32"/>
    </row>
  </sheetData>
  <sheetProtection algorithmName="SHA-512" hashValue="am8WB7lXHeb64KIezmLREWFwB3owR7xEqjNgwXAS6fVKJ+KkL2pXNXf3H/zPUVVimobdbOahBPDI5TDbNAsbpg==" saltValue="BZlxi40Kjv3rgYkVnCMEnroj1QOCOkfinMNszlXPJeYwlFicq1+TgewpCqQwC/KkyatL8Mt4Gm/oSG9tpGhpNA==" spinCount="100000" sheet="1" objects="1" scenarios="1" formatColumns="0" formatRows="0" autoFilter="0"/>
  <autoFilter ref="C87:L137" xr:uid="{00000000-0009-0000-0000-000005000000}"/>
  <mergeCells count="9">
    <mergeCell ref="E52:H52"/>
    <mergeCell ref="E78:H78"/>
    <mergeCell ref="E80:H80"/>
    <mergeCell ref="M2:Z2"/>
    <mergeCell ref="E7:H7"/>
    <mergeCell ref="E9:H9"/>
    <mergeCell ref="E18:H18"/>
    <mergeCell ref="E27:H27"/>
    <mergeCell ref="E50:H50"/>
  </mergeCells>
  <hyperlinks>
    <hyperlink ref="F93" r:id="rId1" xr:uid="{00000000-0004-0000-0500-000000000000}"/>
    <hyperlink ref="F97" r:id="rId2" xr:uid="{00000000-0004-0000-0500-000001000000}"/>
    <hyperlink ref="F101" r:id="rId3" xr:uid="{00000000-0004-0000-0500-000002000000}"/>
    <hyperlink ref="F104" r:id="rId4" xr:uid="{00000000-0004-0000-0500-000003000000}"/>
    <hyperlink ref="F108" r:id="rId5" xr:uid="{00000000-0004-0000-0500-000004000000}"/>
    <hyperlink ref="F115" r:id="rId6" xr:uid="{00000000-0004-0000-0500-000005000000}"/>
    <hyperlink ref="F119" r:id="rId7" xr:uid="{00000000-0004-0000-0500-000006000000}"/>
    <hyperlink ref="F123" r:id="rId8" xr:uid="{00000000-0004-0000-0500-000007000000}"/>
    <hyperlink ref="F127" r:id="rId9" xr:uid="{00000000-0004-0000-0500-000008000000}"/>
    <hyperlink ref="F132" r:id="rId10" xr:uid="{00000000-0004-0000-0500-000009000000}"/>
    <hyperlink ref="F136" r:id="rId11" xr:uid="{00000000-0004-0000-05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84" customWidth="1"/>
    <col min="2" max="2" width="1.6640625" style="184" customWidth="1"/>
    <col min="3" max="4" width="5" style="184" customWidth="1"/>
    <col min="5" max="5" width="11.6640625" style="184" customWidth="1"/>
    <col min="6" max="6" width="9.1640625" style="184" customWidth="1"/>
    <col min="7" max="7" width="5" style="184" customWidth="1"/>
    <col min="8" max="8" width="77.83203125" style="184" customWidth="1"/>
    <col min="9" max="10" width="20" style="184" customWidth="1"/>
    <col min="11" max="11" width="1.6640625" style="184" customWidth="1"/>
  </cols>
  <sheetData>
    <row r="1" spans="2:11" customFormat="1" ht="37.5" customHeight="1"/>
    <row r="2" spans="2:1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pans="2:11" s="15" customFormat="1" ht="45" customHeight="1">
      <c r="B3" s="285"/>
      <c r="C3" s="275" t="s">
        <v>849</v>
      </c>
      <c r="D3" s="275"/>
      <c r="E3" s="275"/>
      <c r="F3" s="275"/>
      <c r="G3" s="275"/>
      <c r="H3" s="275"/>
      <c r="I3" s="275"/>
      <c r="J3" s="275"/>
      <c r="K3" s="286"/>
    </row>
    <row r="4" spans="2:11" customFormat="1" ht="25.5" customHeight="1">
      <c r="B4" s="287"/>
      <c r="C4" s="274" t="s">
        <v>850</v>
      </c>
      <c r="D4" s="274"/>
      <c r="E4" s="274"/>
      <c r="F4" s="274"/>
      <c r="G4" s="274"/>
      <c r="H4" s="274"/>
      <c r="I4" s="274"/>
      <c r="J4" s="274"/>
      <c r="K4" s="288"/>
    </row>
    <row r="5" spans="2:11" customFormat="1" ht="5.25" customHeight="1">
      <c r="B5" s="287"/>
      <c r="C5" s="185"/>
      <c r="D5" s="185"/>
      <c r="E5" s="185"/>
      <c r="F5" s="185"/>
      <c r="G5" s="185"/>
      <c r="H5" s="185"/>
      <c r="I5" s="185"/>
      <c r="J5" s="185"/>
      <c r="K5" s="288"/>
    </row>
    <row r="6" spans="2:11" customFormat="1" ht="15" customHeight="1">
      <c r="B6" s="287"/>
      <c r="C6" s="273" t="s">
        <v>851</v>
      </c>
      <c r="D6" s="273"/>
      <c r="E6" s="273"/>
      <c r="F6" s="273"/>
      <c r="G6" s="273"/>
      <c r="H6" s="273"/>
      <c r="I6" s="273"/>
      <c r="J6" s="273"/>
      <c r="K6" s="288"/>
    </row>
    <row r="7" spans="2:11" customFormat="1" ht="15" customHeight="1">
      <c r="B7" s="187"/>
      <c r="C7" s="273" t="s">
        <v>852</v>
      </c>
      <c r="D7" s="273"/>
      <c r="E7" s="273"/>
      <c r="F7" s="273"/>
      <c r="G7" s="273"/>
      <c r="H7" s="273"/>
      <c r="I7" s="273"/>
      <c r="J7" s="273"/>
      <c r="K7" s="288"/>
    </row>
    <row r="8" spans="2:11" customFormat="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288"/>
    </row>
    <row r="9" spans="2:11" customFormat="1" ht="15" customHeight="1">
      <c r="B9" s="187"/>
      <c r="C9" s="273" t="s">
        <v>853</v>
      </c>
      <c r="D9" s="273"/>
      <c r="E9" s="273"/>
      <c r="F9" s="273"/>
      <c r="G9" s="273"/>
      <c r="H9" s="273"/>
      <c r="I9" s="273"/>
      <c r="J9" s="273"/>
      <c r="K9" s="288"/>
    </row>
    <row r="10" spans="2:11" customFormat="1" ht="15" customHeight="1">
      <c r="B10" s="187"/>
      <c r="C10" s="186"/>
      <c r="D10" s="273" t="s">
        <v>854</v>
      </c>
      <c r="E10" s="273"/>
      <c r="F10" s="273"/>
      <c r="G10" s="273"/>
      <c r="H10" s="273"/>
      <c r="I10" s="273"/>
      <c r="J10" s="273"/>
      <c r="K10" s="288"/>
    </row>
    <row r="11" spans="2:11" customFormat="1" ht="15" customHeight="1">
      <c r="B11" s="187"/>
      <c r="C11" s="188"/>
      <c r="D11" s="273" t="s">
        <v>855</v>
      </c>
      <c r="E11" s="273"/>
      <c r="F11" s="273"/>
      <c r="G11" s="273"/>
      <c r="H11" s="273"/>
      <c r="I11" s="273"/>
      <c r="J11" s="273"/>
      <c r="K11" s="288"/>
    </row>
    <row r="12" spans="2:11" customFormat="1" ht="15" customHeight="1">
      <c r="B12" s="187"/>
      <c r="C12" s="188"/>
      <c r="D12" s="186"/>
      <c r="E12" s="186"/>
      <c r="F12" s="186"/>
      <c r="G12" s="186"/>
      <c r="H12" s="186"/>
      <c r="I12" s="186"/>
      <c r="J12" s="186"/>
      <c r="K12" s="288"/>
    </row>
    <row r="13" spans="2:11" customFormat="1" ht="15" customHeight="1">
      <c r="B13" s="187"/>
      <c r="C13" s="188"/>
      <c r="D13" s="189" t="s">
        <v>856</v>
      </c>
      <c r="E13" s="186"/>
      <c r="F13" s="186"/>
      <c r="G13" s="186"/>
      <c r="H13" s="186"/>
      <c r="I13" s="186"/>
      <c r="J13" s="186"/>
      <c r="K13" s="288"/>
    </row>
    <row r="14" spans="2:11" customFormat="1" ht="12.75" customHeight="1">
      <c r="B14" s="187"/>
      <c r="C14" s="188"/>
      <c r="D14" s="188"/>
      <c r="E14" s="188"/>
      <c r="F14" s="188"/>
      <c r="G14" s="188"/>
      <c r="H14" s="188"/>
      <c r="I14" s="188"/>
      <c r="J14" s="188"/>
      <c r="K14" s="288"/>
    </row>
    <row r="15" spans="2:11" customFormat="1" ht="15" customHeight="1">
      <c r="B15" s="187"/>
      <c r="C15" s="188"/>
      <c r="D15" s="273" t="s">
        <v>857</v>
      </c>
      <c r="E15" s="273"/>
      <c r="F15" s="273"/>
      <c r="G15" s="273"/>
      <c r="H15" s="273"/>
      <c r="I15" s="273"/>
      <c r="J15" s="273"/>
      <c r="K15" s="288"/>
    </row>
    <row r="16" spans="2:11" customFormat="1" ht="15" customHeight="1">
      <c r="B16" s="187"/>
      <c r="C16" s="188"/>
      <c r="D16" s="273" t="s">
        <v>858</v>
      </c>
      <c r="E16" s="273"/>
      <c r="F16" s="273"/>
      <c r="G16" s="273"/>
      <c r="H16" s="273"/>
      <c r="I16" s="273"/>
      <c r="J16" s="273"/>
      <c r="K16" s="288"/>
    </row>
    <row r="17" spans="2:11" customFormat="1" ht="15" customHeight="1">
      <c r="B17" s="187"/>
      <c r="C17" s="188"/>
      <c r="D17" s="273" t="s">
        <v>859</v>
      </c>
      <c r="E17" s="273"/>
      <c r="F17" s="273"/>
      <c r="G17" s="273"/>
      <c r="H17" s="273"/>
      <c r="I17" s="273"/>
      <c r="J17" s="273"/>
      <c r="K17" s="288"/>
    </row>
    <row r="18" spans="2:11" customFormat="1" ht="15" customHeight="1">
      <c r="B18" s="187"/>
      <c r="C18" s="188"/>
      <c r="D18" s="188"/>
      <c r="E18" s="190" t="s">
        <v>83</v>
      </c>
      <c r="F18" s="273" t="s">
        <v>860</v>
      </c>
      <c r="G18" s="273"/>
      <c r="H18" s="273"/>
      <c r="I18" s="273"/>
      <c r="J18" s="273"/>
      <c r="K18" s="288"/>
    </row>
    <row r="19" spans="2:11" customFormat="1" ht="15" customHeight="1">
      <c r="B19" s="187"/>
      <c r="C19" s="188"/>
      <c r="D19" s="188"/>
      <c r="E19" s="190" t="s">
        <v>861</v>
      </c>
      <c r="F19" s="273" t="s">
        <v>862</v>
      </c>
      <c r="G19" s="273"/>
      <c r="H19" s="273"/>
      <c r="I19" s="273"/>
      <c r="J19" s="273"/>
      <c r="K19" s="288"/>
    </row>
    <row r="20" spans="2:11" customFormat="1" ht="15" customHeight="1">
      <c r="B20" s="187"/>
      <c r="C20" s="188"/>
      <c r="D20" s="188"/>
      <c r="E20" s="190" t="s">
        <v>863</v>
      </c>
      <c r="F20" s="273" t="s">
        <v>864</v>
      </c>
      <c r="G20" s="273"/>
      <c r="H20" s="273"/>
      <c r="I20" s="273"/>
      <c r="J20" s="273"/>
      <c r="K20" s="288"/>
    </row>
    <row r="21" spans="2:11" customFormat="1" ht="15" customHeight="1">
      <c r="B21" s="187"/>
      <c r="C21" s="188"/>
      <c r="D21" s="188"/>
      <c r="E21" s="190" t="s">
        <v>865</v>
      </c>
      <c r="F21" s="273" t="s">
        <v>866</v>
      </c>
      <c r="G21" s="273"/>
      <c r="H21" s="273"/>
      <c r="I21" s="273"/>
      <c r="J21" s="273"/>
      <c r="K21" s="288"/>
    </row>
    <row r="22" spans="2:11" customFormat="1" ht="15" customHeight="1">
      <c r="B22" s="187"/>
      <c r="C22" s="188"/>
      <c r="D22" s="188"/>
      <c r="E22" s="190" t="s">
        <v>867</v>
      </c>
      <c r="F22" s="273" t="s">
        <v>868</v>
      </c>
      <c r="G22" s="273"/>
      <c r="H22" s="273"/>
      <c r="I22" s="273"/>
      <c r="J22" s="273"/>
      <c r="K22" s="288"/>
    </row>
    <row r="23" spans="2:11" customFormat="1" ht="15" customHeight="1">
      <c r="B23" s="187"/>
      <c r="C23" s="188"/>
      <c r="D23" s="188"/>
      <c r="E23" s="190" t="s">
        <v>869</v>
      </c>
      <c r="F23" s="273" t="s">
        <v>870</v>
      </c>
      <c r="G23" s="273"/>
      <c r="H23" s="273"/>
      <c r="I23" s="273"/>
      <c r="J23" s="273"/>
      <c r="K23" s="288"/>
    </row>
    <row r="24" spans="2:11" customFormat="1" ht="12.75" customHeight="1">
      <c r="B24" s="187"/>
      <c r="C24" s="188"/>
      <c r="D24" s="188"/>
      <c r="E24" s="188"/>
      <c r="F24" s="188"/>
      <c r="G24" s="188"/>
      <c r="H24" s="188"/>
      <c r="I24" s="188"/>
      <c r="J24" s="188"/>
      <c r="K24" s="288"/>
    </row>
    <row r="25" spans="2:11" customFormat="1" ht="15" customHeight="1">
      <c r="B25" s="187"/>
      <c r="C25" s="273" t="s">
        <v>871</v>
      </c>
      <c r="D25" s="273"/>
      <c r="E25" s="273"/>
      <c r="F25" s="273"/>
      <c r="G25" s="273"/>
      <c r="H25" s="273"/>
      <c r="I25" s="273"/>
      <c r="J25" s="273"/>
      <c r="K25" s="288"/>
    </row>
    <row r="26" spans="2:11" customFormat="1" ht="15" customHeight="1">
      <c r="B26" s="187"/>
      <c r="C26" s="273" t="s">
        <v>872</v>
      </c>
      <c r="D26" s="273"/>
      <c r="E26" s="273"/>
      <c r="F26" s="273"/>
      <c r="G26" s="273"/>
      <c r="H26" s="273"/>
      <c r="I26" s="273"/>
      <c r="J26" s="273"/>
      <c r="K26" s="288"/>
    </row>
    <row r="27" spans="2:11" customFormat="1" ht="15" customHeight="1">
      <c r="B27" s="187"/>
      <c r="C27" s="186"/>
      <c r="D27" s="273" t="s">
        <v>873</v>
      </c>
      <c r="E27" s="273"/>
      <c r="F27" s="273"/>
      <c r="G27" s="273"/>
      <c r="H27" s="273"/>
      <c r="I27" s="273"/>
      <c r="J27" s="273"/>
      <c r="K27" s="288"/>
    </row>
    <row r="28" spans="2:11" customFormat="1" ht="15" customHeight="1">
      <c r="B28" s="187"/>
      <c r="C28" s="188"/>
      <c r="D28" s="273" t="s">
        <v>874</v>
      </c>
      <c r="E28" s="273"/>
      <c r="F28" s="273"/>
      <c r="G28" s="273"/>
      <c r="H28" s="273"/>
      <c r="I28" s="273"/>
      <c r="J28" s="273"/>
      <c r="K28" s="288"/>
    </row>
    <row r="29" spans="2:11" customFormat="1" ht="12.75" customHeight="1">
      <c r="B29" s="187"/>
      <c r="C29" s="188"/>
      <c r="D29" s="188"/>
      <c r="E29" s="188"/>
      <c r="F29" s="188"/>
      <c r="G29" s="188"/>
      <c r="H29" s="188"/>
      <c r="I29" s="188"/>
      <c r="J29" s="188"/>
      <c r="K29" s="288"/>
    </row>
    <row r="30" spans="2:11" customFormat="1" ht="15" customHeight="1">
      <c r="B30" s="187"/>
      <c r="C30" s="188"/>
      <c r="D30" s="273" t="s">
        <v>875</v>
      </c>
      <c r="E30" s="273"/>
      <c r="F30" s="273"/>
      <c r="G30" s="273"/>
      <c r="H30" s="273"/>
      <c r="I30" s="273"/>
      <c r="J30" s="273"/>
      <c r="K30" s="288"/>
    </row>
    <row r="31" spans="2:11" customFormat="1" ht="15" customHeight="1">
      <c r="B31" s="187"/>
      <c r="C31" s="188"/>
      <c r="D31" s="273" t="s">
        <v>876</v>
      </c>
      <c r="E31" s="273"/>
      <c r="F31" s="273"/>
      <c r="G31" s="273"/>
      <c r="H31" s="273"/>
      <c r="I31" s="273"/>
      <c r="J31" s="273"/>
      <c r="K31" s="288"/>
    </row>
    <row r="32" spans="2:11" customFormat="1" ht="12.75" customHeight="1">
      <c r="B32" s="187"/>
      <c r="C32" s="188"/>
      <c r="D32" s="188"/>
      <c r="E32" s="188"/>
      <c r="F32" s="188"/>
      <c r="G32" s="188"/>
      <c r="H32" s="188"/>
      <c r="I32" s="188"/>
      <c r="J32" s="188"/>
      <c r="K32" s="288"/>
    </row>
    <row r="33" spans="2:11" customFormat="1" ht="15" customHeight="1">
      <c r="B33" s="187"/>
      <c r="C33" s="188"/>
      <c r="D33" s="273" t="s">
        <v>877</v>
      </c>
      <c r="E33" s="273"/>
      <c r="F33" s="273"/>
      <c r="G33" s="273"/>
      <c r="H33" s="273"/>
      <c r="I33" s="273"/>
      <c r="J33" s="273"/>
      <c r="K33" s="288"/>
    </row>
    <row r="34" spans="2:11" customFormat="1" ht="15" customHeight="1">
      <c r="B34" s="187"/>
      <c r="C34" s="188"/>
      <c r="D34" s="273" t="s">
        <v>878</v>
      </c>
      <c r="E34" s="273"/>
      <c r="F34" s="273"/>
      <c r="G34" s="273"/>
      <c r="H34" s="273"/>
      <c r="I34" s="273"/>
      <c r="J34" s="273"/>
      <c r="K34" s="288"/>
    </row>
    <row r="35" spans="2:11" customFormat="1" ht="15" customHeight="1">
      <c r="B35" s="187"/>
      <c r="C35" s="188"/>
      <c r="D35" s="273" t="s">
        <v>879</v>
      </c>
      <c r="E35" s="273"/>
      <c r="F35" s="273"/>
      <c r="G35" s="273"/>
      <c r="H35" s="273"/>
      <c r="I35" s="273"/>
      <c r="J35" s="273"/>
      <c r="K35" s="288"/>
    </row>
    <row r="36" spans="2:11" customFormat="1" ht="15" customHeight="1">
      <c r="B36" s="187"/>
      <c r="C36" s="188"/>
      <c r="D36" s="186"/>
      <c r="E36" s="189" t="s">
        <v>116</v>
      </c>
      <c r="F36" s="186"/>
      <c r="G36" s="273" t="s">
        <v>880</v>
      </c>
      <c r="H36" s="273"/>
      <c r="I36" s="273"/>
      <c r="J36" s="273"/>
      <c r="K36" s="288"/>
    </row>
    <row r="37" spans="2:11" customFormat="1" ht="30.75" customHeight="1">
      <c r="B37" s="187"/>
      <c r="C37" s="188"/>
      <c r="D37" s="186"/>
      <c r="E37" s="189" t="s">
        <v>881</v>
      </c>
      <c r="F37" s="186"/>
      <c r="G37" s="273" t="s">
        <v>882</v>
      </c>
      <c r="H37" s="273"/>
      <c r="I37" s="273"/>
      <c r="J37" s="273"/>
      <c r="K37" s="288"/>
    </row>
    <row r="38" spans="2:11" customFormat="1" ht="15" customHeight="1">
      <c r="B38" s="187"/>
      <c r="C38" s="188"/>
      <c r="D38" s="186"/>
      <c r="E38" s="189" t="s">
        <v>55</v>
      </c>
      <c r="F38" s="186"/>
      <c r="G38" s="273" t="s">
        <v>883</v>
      </c>
      <c r="H38" s="273"/>
      <c r="I38" s="273"/>
      <c r="J38" s="273"/>
      <c r="K38" s="288"/>
    </row>
    <row r="39" spans="2:11" customFormat="1" ht="15" customHeight="1">
      <c r="B39" s="187"/>
      <c r="C39" s="188"/>
      <c r="D39" s="186"/>
      <c r="E39" s="189" t="s">
        <v>56</v>
      </c>
      <c r="F39" s="186"/>
      <c r="G39" s="273" t="s">
        <v>884</v>
      </c>
      <c r="H39" s="273"/>
      <c r="I39" s="273"/>
      <c r="J39" s="273"/>
      <c r="K39" s="288"/>
    </row>
    <row r="40" spans="2:11" customFormat="1" ht="15" customHeight="1">
      <c r="B40" s="187"/>
      <c r="C40" s="188"/>
      <c r="D40" s="186"/>
      <c r="E40" s="189" t="s">
        <v>117</v>
      </c>
      <c r="F40" s="186"/>
      <c r="G40" s="273" t="s">
        <v>885</v>
      </c>
      <c r="H40" s="273"/>
      <c r="I40" s="273"/>
      <c r="J40" s="273"/>
      <c r="K40" s="288"/>
    </row>
    <row r="41" spans="2:11" customFormat="1" ht="15" customHeight="1">
      <c r="B41" s="187"/>
      <c r="C41" s="188"/>
      <c r="D41" s="186"/>
      <c r="E41" s="189" t="s">
        <v>118</v>
      </c>
      <c r="F41" s="186"/>
      <c r="G41" s="273" t="s">
        <v>886</v>
      </c>
      <c r="H41" s="273"/>
      <c r="I41" s="273"/>
      <c r="J41" s="273"/>
      <c r="K41" s="288"/>
    </row>
    <row r="42" spans="2:11" customFormat="1" ht="15" customHeight="1">
      <c r="B42" s="187"/>
      <c r="C42" s="188"/>
      <c r="D42" s="186"/>
      <c r="E42" s="189" t="s">
        <v>887</v>
      </c>
      <c r="F42" s="186"/>
      <c r="G42" s="273" t="s">
        <v>888</v>
      </c>
      <c r="H42" s="273"/>
      <c r="I42" s="273"/>
      <c r="J42" s="273"/>
      <c r="K42" s="288"/>
    </row>
    <row r="43" spans="2:11" customFormat="1" ht="15" customHeight="1">
      <c r="B43" s="187"/>
      <c r="C43" s="188"/>
      <c r="D43" s="186"/>
      <c r="E43" s="189"/>
      <c r="F43" s="186"/>
      <c r="G43" s="273" t="s">
        <v>889</v>
      </c>
      <c r="H43" s="273"/>
      <c r="I43" s="273"/>
      <c r="J43" s="273"/>
      <c r="K43" s="288"/>
    </row>
    <row r="44" spans="2:11" customFormat="1" ht="15" customHeight="1">
      <c r="B44" s="187"/>
      <c r="C44" s="188"/>
      <c r="D44" s="186"/>
      <c r="E44" s="189" t="s">
        <v>890</v>
      </c>
      <c r="F44" s="186"/>
      <c r="G44" s="273" t="s">
        <v>891</v>
      </c>
      <c r="H44" s="273"/>
      <c r="I44" s="273"/>
      <c r="J44" s="273"/>
      <c r="K44" s="288"/>
    </row>
    <row r="45" spans="2:11" customFormat="1" ht="15" customHeight="1">
      <c r="B45" s="187"/>
      <c r="C45" s="188"/>
      <c r="D45" s="186"/>
      <c r="E45" s="189" t="s">
        <v>121</v>
      </c>
      <c r="F45" s="186"/>
      <c r="G45" s="273" t="s">
        <v>892</v>
      </c>
      <c r="H45" s="273"/>
      <c r="I45" s="273"/>
      <c r="J45" s="273"/>
      <c r="K45" s="288"/>
    </row>
    <row r="46" spans="2:11" customFormat="1" ht="12.75" customHeight="1">
      <c r="B46" s="187"/>
      <c r="C46" s="188"/>
      <c r="D46" s="186"/>
      <c r="E46" s="186"/>
      <c r="F46" s="186"/>
      <c r="G46" s="186"/>
      <c r="H46" s="186"/>
      <c r="I46" s="186"/>
      <c r="J46" s="186"/>
      <c r="K46" s="288"/>
    </row>
    <row r="47" spans="2:11" customFormat="1" ht="15" customHeight="1">
      <c r="B47" s="187"/>
      <c r="C47" s="188"/>
      <c r="D47" s="273" t="s">
        <v>893</v>
      </c>
      <c r="E47" s="273"/>
      <c r="F47" s="273"/>
      <c r="G47" s="273"/>
      <c r="H47" s="273"/>
      <c r="I47" s="273"/>
      <c r="J47" s="273"/>
      <c r="K47" s="288"/>
    </row>
    <row r="48" spans="2:11" customFormat="1" ht="15" customHeight="1">
      <c r="B48" s="187"/>
      <c r="C48" s="188"/>
      <c r="D48" s="188"/>
      <c r="E48" s="273" t="s">
        <v>894</v>
      </c>
      <c r="F48" s="273"/>
      <c r="G48" s="273"/>
      <c r="H48" s="273"/>
      <c r="I48" s="273"/>
      <c r="J48" s="273"/>
      <c r="K48" s="288"/>
    </row>
    <row r="49" spans="2:11" customFormat="1" ht="15" customHeight="1">
      <c r="B49" s="187"/>
      <c r="C49" s="188"/>
      <c r="D49" s="188"/>
      <c r="E49" s="273" t="s">
        <v>895</v>
      </c>
      <c r="F49" s="273"/>
      <c r="G49" s="273"/>
      <c r="H49" s="273"/>
      <c r="I49" s="273"/>
      <c r="J49" s="273"/>
      <c r="K49" s="288"/>
    </row>
    <row r="50" spans="2:11" customFormat="1" ht="15" customHeight="1">
      <c r="B50" s="187"/>
      <c r="C50" s="188"/>
      <c r="D50" s="188"/>
      <c r="E50" s="273" t="s">
        <v>896</v>
      </c>
      <c r="F50" s="273"/>
      <c r="G50" s="273"/>
      <c r="H50" s="273"/>
      <c r="I50" s="273"/>
      <c r="J50" s="273"/>
      <c r="K50" s="288"/>
    </row>
    <row r="51" spans="2:11" customFormat="1" ht="15" customHeight="1">
      <c r="B51" s="187"/>
      <c r="C51" s="188"/>
      <c r="D51" s="273" t="s">
        <v>897</v>
      </c>
      <c r="E51" s="273"/>
      <c r="F51" s="273"/>
      <c r="G51" s="273"/>
      <c r="H51" s="273"/>
      <c r="I51" s="273"/>
      <c r="J51" s="273"/>
      <c r="K51" s="288"/>
    </row>
    <row r="52" spans="2:11" customFormat="1" ht="25.5" customHeight="1">
      <c r="B52" s="287"/>
      <c r="C52" s="274" t="s">
        <v>898</v>
      </c>
      <c r="D52" s="274"/>
      <c r="E52" s="274"/>
      <c r="F52" s="274"/>
      <c r="G52" s="274"/>
      <c r="H52" s="274"/>
      <c r="I52" s="274"/>
      <c r="J52" s="274"/>
      <c r="K52" s="288"/>
    </row>
    <row r="53" spans="2:11" customFormat="1" ht="5.25" customHeight="1">
      <c r="B53" s="287"/>
      <c r="C53" s="185"/>
      <c r="D53" s="185"/>
      <c r="E53" s="185"/>
      <c r="F53" s="185"/>
      <c r="G53" s="185"/>
      <c r="H53" s="185"/>
      <c r="I53" s="185"/>
      <c r="J53" s="185"/>
      <c r="K53" s="288"/>
    </row>
    <row r="54" spans="2:11" customFormat="1" ht="15" customHeight="1">
      <c r="B54" s="287"/>
      <c r="C54" s="273" t="s">
        <v>899</v>
      </c>
      <c r="D54" s="273"/>
      <c r="E54" s="273"/>
      <c r="F54" s="273"/>
      <c r="G54" s="273"/>
      <c r="H54" s="273"/>
      <c r="I54" s="273"/>
      <c r="J54" s="273"/>
      <c r="K54" s="288"/>
    </row>
    <row r="55" spans="2:11" customFormat="1" ht="15" customHeight="1">
      <c r="B55" s="287"/>
      <c r="C55" s="273" t="s">
        <v>900</v>
      </c>
      <c r="D55" s="273"/>
      <c r="E55" s="273"/>
      <c r="F55" s="273"/>
      <c r="G55" s="273"/>
      <c r="H55" s="273"/>
      <c r="I55" s="273"/>
      <c r="J55" s="273"/>
      <c r="K55" s="288"/>
    </row>
    <row r="56" spans="2:11" customFormat="1" ht="12.75" customHeight="1">
      <c r="B56" s="287"/>
      <c r="C56" s="186"/>
      <c r="D56" s="186"/>
      <c r="E56" s="186"/>
      <c r="F56" s="186"/>
      <c r="G56" s="186"/>
      <c r="H56" s="186"/>
      <c r="I56" s="186"/>
      <c r="J56" s="186"/>
      <c r="K56" s="288"/>
    </row>
    <row r="57" spans="2:11" customFormat="1" ht="15" customHeight="1">
      <c r="B57" s="287"/>
      <c r="C57" s="273" t="s">
        <v>901</v>
      </c>
      <c r="D57" s="273"/>
      <c r="E57" s="273"/>
      <c r="F57" s="273"/>
      <c r="G57" s="273"/>
      <c r="H57" s="273"/>
      <c r="I57" s="273"/>
      <c r="J57" s="273"/>
      <c r="K57" s="288"/>
    </row>
    <row r="58" spans="2:11" customFormat="1" ht="15" customHeight="1">
      <c r="B58" s="287"/>
      <c r="C58" s="188"/>
      <c r="D58" s="273" t="s">
        <v>902</v>
      </c>
      <c r="E58" s="273"/>
      <c r="F58" s="273"/>
      <c r="G58" s="273"/>
      <c r="H58" s="273"/>
      <c r="I58" s="273"/>
      <c r="J58" s="273"/>
      <c r="K58" s="288"/>
    </row>
    <row r="59" spans="2:11" customFormat="1" ht="15" customHeight="1">
      <c r="B59" s="287"/>
      <c r="C59" s="188"/>
      <c r="D59" s="273" t="s">
        <v>903</v>
      </c>
      <c r="E59" s="273"/>
      <c r="F59" s="273"/>
      <c r="G59" s="273"/>
      <c r="H59" s="273"/>
      <c r="I59" s="273"/>
      <c r="J59" s="273"/>
      <c r="K59" s="288"/>
    </row>
    <row r="60" spans="2:11" customFormat="1" ht="15" customHeight="1">
      <c r="B60" s="287"/>
      <c r="C60" s="188"/>
      <c r="D60" s="273" t="s">
        <v>904</v>
      </c>
      <c r="E60" s="273"/>
      <c r="F60" s="273"/>
      <c r="G60" s="273"/>
      <c r="H60" s="273"/>
      <c r="I60" s="273"/>
      <c r="J60" s="273"/>
      <c r="K60" s="288"/>
    </row>
    <row r="61" spans="2:11" customFormat="1" ht="15" customHeight="1">
      <c r="B61" s="287"/>
      <c r="C61" s="188"/>
      <c r="D61" s="273" t="s">
        <v>905</v>
      </c>
      <c r="E61" s="273"/>
      <c r="F61" s="273"/>
      <c r="G61" s="273"/>
      <c r="H61" s="273"/>
      <c r="I61" s="273"/>
      <c r="J61" s="273"/>
      <c r="K61" s="288"/>
    </row>
    <row r="62" spans="2:11" customFormat="1" ht="15" customHeight="1">
      <c r="B62" s="287"/>
      <c r="C62" s="188"/>
      <c r="D62" s="276" t="s">
        <v>906</v>
      </c>
      <c r="E62" s="276"/>
      <c r="F62" s="276"/>
      <c r="G62" s="276"/>
      <c r="H62" s="276"/>
      <c r="I62" s="276"/>
      <c r="J62" s="276"/>
      <c r="K62" s="288"/>
    </row>
    <row r="63" spans="2:11" customFormat="1" ht="15" customHeight="1">
      <c r="B63" s="287"/>
      <c r="C63" s="188"/>
      <c r="D63" s="273" t="s">
        <v>907</v>
      </c>
      <c r="E63" s="273"/>
      <c r="F63" s="273"/>
      <c r="G63" s="273"/>
      <c r="H63" s="273"/>
      <c r="I63" s="273"/>
      <c r="J63" s="273"/>
      <c r="K63" s="288"/>
    </row>
    <row r="64" spans="2:11" customFormat="1" ht="12.75" customHeight="1">
      <c r="B64" s="287"/>
      <c r="C64" s="188"/>
      <c r="D64" s="188"/>
      <c r="E64" s="191"/>
      <c r="F64" s="188"/>
      <c r="G64" s="188"/>
      <c r="H64" s="188"/>
      <c r="I64" s="188"/>
      <c r="J64" s="188"/>
      <c r="K64" s="288"/>
    </row>
    <row r="65" spans="2:11" customFormat="1" ht="15" customHeight="1">
      <c r="B65" s="287"/>
      <c r="C65" s="188"/>
      <c r="D65" s="273" t="s">
        <v>908</v>
      </c>
      <c r="E65" s="273"/>
      <c r="F65" s="273"/>
      <c r="G65" s="273"/>
      <c r="H65" s="273"/>
      <c r="I65" s="273"/>
      <c r="J65" s="273"/>
      <c r="K65" s="288"/>
    </row>
    <row r="66" spans="2:11" customFormat="1" ht="15" customHeight="1">
      <c r="B66" s="287"/>
      <c r="C66" s="188"/>
      <c r="D66" s="276" t="s">
        <v>909</v>
      </c>
      <c r="E66" s="276"/>
      <c r="F66" s="276"/>
      <c r="G66" s="276"/>
      <c r="H66" s="276"/>
      <c r="I66" s="276"/>
      <c r="J66" s="276"/>
      <c r="K66" s="288"/>
    </row>
    <row r="67" spans="2:11" customFormat="1" ht="15" customHeight="1">
      <c r="B67" s="287"/>
      <c r="C67" s="188"/>
      <c r="D67" s="273" t="s">
        <v>910</v>
      </c>
      <c r="E67" s="273"/>
      <c r="F67" s="273"/>
      <c r="G67" s="273"/>
      <c r="H67" s="273"/>
      <c r="I67" s="273"/>
      <c r="J67" s="273"/>
      <c r="K67" s="288"/>
    </row>
    <row r="68" spans="2:11" customFormat="1" ht="15" customHeight="1">
      <c r="B68" s="287"/>
      <c r="C68" s="188"/>
      <c r="D68" s="273" t="s">
        <v>911</v>
      </c>
      <c r="E68" s="273"/>
      <c r="F68" s="273"/>
      <c r="G68" s="273"/>
      <c r="H68" s="273"/>
      <c r="I68" s="273"/>
      <c r="J68" s="273"/>
      <c r="K68" s="288"/>
    </row>
    <row r="69" spans="2:11" customFormat="1" ht="15" customHeight="1">
      <c r="B69" s="287"/>
      <c r="C69" s="188"/>
      <c r="D69" s="273" t="s">
        <v>912</v>
      </c>
      <c r="E69" s="273"/>
      <c r="F69" s="273"/>
      <c r="G69" s="273"/>
      <c r="H69" s="273"/>
      <c r="I69" s="273"/>
      <c r="J69" s="273"/>
      <c r="K69" s="288"/>
    </row>
    <row r="70" spans="2:11" customFormat="1" ht="15" customHeight="1">
      <c r="B70" s="287"/>
      <c r="C70" s="188"/>
      <c r="D70" s="273" t="s">
        <v>913</v>
      </c>
      <c r="E70" s="273"/>
      <c r="F70" s="273"/>
      <c r="G70" s="273"/>
      <c r="H70" s="273"/>
      <c r="I70" s="273"/>
      <c r="J70" s="273"/>
      <c r="K70" s="288"/>
    </row>
    <row r="71" spans="2:11" customFormat="1" ht="12.75" customHeight="1">
      <c r="B71" s="289"/>
      <c r="C71" s="192"/>
      <c r="D71" s="192"/>
      <c r="E71" s="192"/>
      <c r="F71" s="192"/>
      <c r="G71" s="192"/>
      <c r="H71" s="192"/>
      <c r="I71" s="192"/>
      <c r="J71" s="192"/>
      <c r="K71" s="290"/>
    </row>
    <row r="72" spans="2:1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pans="2:1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pans="2:1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pans="2:11" customFormat="1" ht="45" customHeight="1">
      <c r="B75" s="296"/>
      <c r="C75" s="277" t="s">
        <v>914</v>
      </c>
      <c r="D75" s="277"/>
      <c r="E75" s="277"/>
      <c r="F75" s="277"/>
      <c r="G75" s="277"/>
      <c r="H75" s="277"/>
      <c r="I75" s="277"/>
      <c r="J75" s="277"/>
      <c r="K75" s="297"/>
    </row>
    <row r="76" spans="2:11" customFormat="1" ht="17.25" customHeight="1">
      <c r="B76" s="296"/>
      <c r="C76" s="193" t="s">
        <v>915</v>
      </c>
      <c r="D76" s="193"/>
      <c r="E76" s="193"/>
      <c r="F76" s="193" t="s">
        <v>916</v>
      </c>
      <c r="G76" s="194"/>
      <c r="H76" s="193" t="s">
        <v>56</v>
      </c>
      <c r="I76" s="193" t="s">
        <v>59</v>
      </c>
      <c r="J76" s="193" t="s">
        <v>917</v>
      </c>
      <c r="K76" s="297"/>
    </row>
    <row r="77" spans="2:11" customFormat="1" ht="17.25" customHeight="1">
      <c r="B77" s="296"/>
      <c r="C77" s="195" t="s">
        <v>918</v>
      </c>
      <c r="D77" s="195"/>
      <c r="E77" s="195"/>
      <c r="F77" s="196" t="s">
        <v>919</v>
      </c>
      <c r="G77" s="197"/>
      <c r="H77" s="195"/>
      <c r="I77" s="195"/>
      <c r="J77" s="195" t="s">
        <v>920</v>
      </c>
      <c r="K77" s="297"/>
    </row>
    <row r="78" spans="2:11" customFormat="1" ht="5.25" customHeight="1">
      <c r="B78" s="296"/>
      <c r="C78" s="198"/>
      <c r="D78" s="198"/>
      <c r="E78" s="198"/>
      <c r="F78" s="198"/>
      <c r="G78" s="199"/>
      <c r="H78" s="198"/>
      <c r="I78" s="198"/>
      <c r="J78" s="198"/>
      <c r="K78" s="297"/>
    </row>
    <row r="79" spans="2:11" customFormat="1" ht="15" customHeight="1">
      <c r="B79" s="296"/>
      <c r="C79" s="189" t="s">
        <v>55</v>
      </c>
      <c r="D79" s="200"/>
      <c r="E79" s="200"/>
      <c r="F79" s="201" t="s">
        <v>921</v>
      </c>
      <c r="G79" s="202"/>
      <c r="H79" s="189" t="s">
        <v>922</v>
      </c>
      <c r="I79" s="189" t="s">
        <v>923</v>
      </c>
      <c r="J79" s="189">
        <v>20</v>
      </c>
      <c r="K79" s="297"/>
    </row>
    <row r="80" spans="2:11" customFormat="1" ht="15" customHeight="1">
      <c r="B80" s="296"/>
      <c r="C80" s="189" t="s">
        <v>924</v>
      </c>
      <c r="D80" s="189"/>
      <c r="E80" s="189"/>
      <c r="F80" s="201" t="s">
        <v>921</v>
      </c>
      <c r="G80" s="202"/>
      <c r="H80" s="189" t="s">
        <v>925</v>
      </c>
      <c r="I80" s="189" t="s">
        <v>923</v>
      </c>
      <c r="J80" s="189">
        <v>120</v>
      </c>
      <c r="K80" s="297"/>
    </row>
    <row r="81" spans="2:11" customFormat="1" ht="15" customHeight="1">
      <c r="B81" s="203"/>
      <c r="C81" s="189" t="s">
        <v>926</v>
      </c>
      <c r="D81" s="189"/>
      <c r="E81" s="189"/>
      <c r="F81" s="201" t="s">
        <v>927</v>
      </c>
      <c r="G81" s="202"/>
      <c r="H81" s="189" t="s">
        <v>928</v>
      </c>
      <c r="I81" s="189" t="s">
        <v>923</v>
      </c>
      <c r="J81" s="189">
        <v>50</v>
      </c>
      <c r="K81" s="297"/>
    </row>
    <row r="82" spans="2:11" customFormat="1" ht="15" customHeight="1">
      <c r="B82" s="203"/>
      <c r="C82" s="189" t="s">
        <v>929</v>
      </c>
      <c r="D82" s="189"/>
      <c r="E82" s="189"/>
      <c r="F82" s="201" t="s">
        <v>921</v>
      </c>
      <c r="G82" s="202"/>
      <c r="H82" s="189" t="s">
        <v>930</v>
      </c>
      <c r="I82" s="189" t="s">
        <v>931</v>
      </c>
      <c r="J82" s="189"/>
      <c r="K82" s="297"/>
    </row>
    <row r="83" spans="2:11" customFormat="1" ht="15" customHeight="1">
      <c r="B83" s="203"/>
      <c r="C83" s="189" t="s">
        <v>932</v>
      </c>
      <c r="D83" s="189"/>
      <c r="E83" s="189"/>
      <c r="F83" s="201" t="s">
        <v>927</v>
      </c>
      <c r="G83" s="189"/>
      <c r="H83" s="189" t="s">
        <v>933</v>
      </c>
      <c r="I83" s="189" t="s">
        <v>923</v>
      </c>
      <c r="J83" s="189">
        <v>15</v>
      </c>
      <c r="K83" s="297"/>
    </row>
    <row r="84" spans="2:11" customFormat="1" ht="15" customHeight="1">
      <c r="B84" s="203"/>
      <c r="C84" s="189" t="s">
        <v>934</v>
      </c>
      <c r="D84" s="189"/>
      <c r="E84" s="189"/>
      <c r="F84" s="201" t="s">
        <v>927</v>
      </c>
      <c r="G84" s="189"/>
      <c r="H84" s="189" t="s">
        <v>935</v>
      </c>
      <c r="I84" s="189" t="s">
        <v>923</v>
      </c>
      <c r="J84" s="189">
        <v>15</v>
      </c>
      <c r="K84" s="297"/>
    </row>
    <row r="85" spans="2:11" customFormat="1" ht="15" customHeight="1">
      <c r="B85" s="203"/>
      <c r="C85" s="189" t="s">
        <v>936</v>
      </c>
      <c r="D85" s="189"/>
      <c r="E85" s="189"/>
      <c r="F85" s="201" t="s">
        <v>927</v>
      </c>
      <c r="G85" s="189"/>
      <c r="H85" s="189" t="s">
        <v>937</v>
      </c>
      <c r="I85" s="189" t="s">
        <v>923</v>
      </c>
      <c r="J85" s="189">
        <v>20</v>
      </c>
      <c r="K85" s="297"/>
    </row>
    <row r="86" spans="2:11" customFormat="1" ht="15" customHeight="1">
      <c r="B86" s="203"/>
      <c r="C86" s="189" t="s">
        <v>938</v>
      </c>
      <c r="D86" s="189"/>
      <c r="E86" s="189"/>
      <c r="F86" s="201" t="s">
        <v>927</v>
      </c>
      <c r="G86" s="189"/>
      <c r="H86" s="189" t="s">
        <v>939</v>
      </c>
      <c r="I86" s="189" t="s">
        <v>923</v>
      </c>
      <c r="J86" s="189">
        <v>20</v>
      </c>
      <c r="K86" s="297"/>
    </row>
    <row r="87" spans="2:11" customFormat="1" ht="15" customHeight="1">
      <c r="B87" s="203"/>
      <c r="C87" s="189" t="s">
        <v>940</v>
      </c>
      <c r="D87" s="189"/>
      <c r="E87" s="189"/>
      <c r="F87" s="201" t="s">
        <v>927</v>
      </c>
      <c r="G87" s="202"/>
      <c r="H87" s="189" t="s">
        <v>941</v>
      </c>
      <c r="I87" s="189" t="s">
        <v>923</v>
      </c>
      <c r="J87" s="189">
        <v>50</v>
      </c>
      <c r="K87" s="297"/>
    </row>
    <row r="88" spans="2:11" customFormat="1" ht="15" customHeight="1">
      <c r="B88" s="203"/>
      <c r="C88" s="189" t="s">
        <v>942</v>
      </c>
      <c r="D88" s="189"/>
      <c r="E88" s="189"/>
      <c r="F88" s="201" t="s">
        <v>927</v>
      </c>
      <c r="G88" s="202"/>
      <c r="H88" s="189" t="s">
        <v>943</v>
      </c>
      <c r="I88" s="189" t="s">
        <v>923</v>
      </c>
      <c r="J88" s="189">
        <v>20</v>
      </c>
      <c r="K88" s="297"/>
    </row>
    <row r="89" spans="2:11" customFormat="1" ht="15" customHeight="1">
      <c r="B89" s="203"/>
      <c r="C89" s="189" t="s">
        <v>944</v>
      </c>
      <c r="D89" s="189"/>
      <c r="E89" s="189"/>
      <c r="F89" s="201" t="s">
        <v>927</v>
      </c>
      <c r="G89" s="202"/>
      <c r="H89" s="189" t="s">
        <v>945</v>
      </c>
      <c r="I89" s="189" t="s">
        <v>923</v>
      </c>
      <c r="J89" s="189">
        <v>20</v>
      </c>
      <c r="K89" s="297"/>
    </row>
    <row r="90" spans="2:11" customFormat="1" ht="15" customHeight="1">
      <c r="B90" s="203"/>
      <c r="C90" s="189" t="s">
        <v>946</v>
      </c>
      <c r="D90" s="189"/>
      <c r="E90" s="189"/>
      <c r="F90" s="201" t="s">
        <v>927</v>
      </c>
      <c r="G90" s="202"/>
      <c r="H90" s="189" t="s">
        <v>947</v>
      </c>
      <c r="I90" s="189" t="s">
        <v>923</v>
      </c>
      <c r="J90" s="189">
        <v>50</v>
      </c>
      <c r="K90" s="297"/>
    </row>
    <row r="91" spans="2:11" customFormat="1" ht="15" customHeight="1">
      <c r="B91" s="203"/>
      <c r="C91" s="189" t="s">
        <v>948</v>
      </c>
      <c r="D91" s="189"/>
      <c r="E91" s="189"/>
      <c r="F91" s="201" t="s">
        <v>927</v>
      </c>
      <c r="G91" s="202"/>
      <c r="H91" s="189" t="s">
        <v>948</v>
      </c>
      <c r="I91" s="189" t="s">
        <v>923</v>
      </c>
      <c r="J91" s="189">
        <v>50</v>
      </c>
      <c r="K91" s="297"/>
    </row>
    <row r="92" spans="2:11" customFormat="1" ht="15" customHeight="1">
      <c r="B92" s="203"/>
      <c r="C92" s="189" t="s">
        <v>949</v>
      </c>
      <c r="D92" s="189"/>
      <c r="E92" s="189"/>
      <c r="F92" s="201" t="s">
        <v>927</v>
      </c>
      <c r="G92" s="202"/>
      <c r="H92" s="189" t="s">
        <v>950</v>
      </c>
      <c r="I92" s="189" t="s">
        <v>923</v>
      </c>
      <c r="J92" s="189">
        <v>255</v>
      </c>
      <c r="K92" s="297"/>
    </row>
    <row r="93" spans="2:11" customFormat="1" ht="15" customHeight="1">
      <c r="B93" s="203"/>
      <c r="C93" s="189" t="s">
        <v>951</v>
      </c>
      <c r="D93" s="189"/>
      <c r="E93" s="189"/>
      <c r="F93" s="201" t="s">
        <v>921</v>
      </c>
      <c r="G93" s="202"/>
      <c r="H93" s="189" t="s">
        <v>952</v>
      </c>
      <c r="I93" s="189" t="s">
        <v>953</v>
      </c>
      <c r="J93" s="189"/>
      <c r="K93" s="297"/>
    </row>
    <row r="94" spans="2:11" customFormat="1" ht="15" customHeight="1">
      <c r="B94" s="203"/>
      <c r="C94" s="189" t="s">
        <v>954</v>
      </c>
      <c r="D94" s="189"/>
      <c r="E94" s="189"/>
      <c r="F94" s="201" t="s">
        <v>921</v>
      </c>
      <c r="G94" s="202"/>
      <c r="H94" s="189" t="s">
        <v>955</v>
      </c>
      <c r="I94" s="189" t="s">
        <v>956</v>
      </c>
      <c r="J94" s="189"/>
      <c r="K94" s="297"/>
    </row>
    <row r="95" spans="2:11" customFormat="1" ht="15" customHeight="1">
      <c r="B95" s="203"/>
      <c r="C95" s="189" t="s">
        <v>957</v>
      </c>
      <c r="D95" s="189"/>
      <c r="E95" s="189"/>
      <c r="F95" s="201" t="s">
        <v>921</v>
      </c>
      <c r="G95" s="202"/>
      <c r="H95" s="189" t="s">
        <v>957</v>
      </c>
      <c r="I95" s="189" t="s">
        <v>956</v>
      </c>
      <c r="J95" s="189"/>
      <c r="K95" s="297"/>
    </row>
    <row r="96" spans="2:11" customFormat="1" ht="15" customHeight="1">
      <c r="B96" s="203"/>
      <c r="C96" s="189" t="s">
        <v>40</v>
      </c>
      <c r="D96" s="189"/>
      <c r="E96" s="189"/>
      <c r="F96" s="201" t="s">
        <v>921</v>
      </c>
      <c r="G96" s="202"/>
      <c r="H96" s="189" t="s">
        <v>958</v>
      </c>
      <c r="I96" s="189" t="s">
        <v>956</v>
      </c>
      <c r="J96" s="189"/>
      <c r="K96" s="297"/>
    </row>
    <row r="97" spans="2:11" customFormat="1" ht="15" customHeight="1">
      <c r="B97" s="203"/>
      <c r="C97" s="189" t="s">
        <v>50</v>
      </c>
      <c r="D97" s="189"/>
      <c r="E97" s="189"/>
      <c r="F97" s="201" t="s">
        <v>921</v>
      </c>
      <c r="G97" s="202"/>
      <c r="H97" s="189" t="s">
        <v>959</v>
      </c>
      <c r="I97" s="189" t="s">
        <v>956</v>
      </c>
      <c r="J97" s="189"/>
      <c r="K97" s="297"/>
    </row>
    <row r="98" spans="2:11" customFormat="1" ht="15" customHeight="1">
      <c r="B98" s="298"/>
      <c r="C98" s="204"/>
      <c r="D98" s="204"/>
      <c r="E98" s="204"/>
      <c r="F98" s="204"/>
      <c r="G98" s="204"/>
      <c r="H98" s="204"/>
      <c r="I98" s="204"/>
      <c r="J98" s="204"/>
      <c r="K98" s="299"/>
    </row>
    <row r="99" spans="2:11" customFormat="1" ht="18.75" customHeight="1">
      <c r="B99" s="300"/>
      <c r="C99" s="205"/>
      <c r="D99" s="205"/>
      <c r="E99" s="205"/>
      <c r="F99" s="205"/>
      <c r="G99" s="205"/>
      <c r="H99" s="205"/>
      <c r="I99" s="205"/>
      <c r="J99" s="205"/>
      <c r="K99" s="300"/>
    </row>
    <row r="100" spans="2:1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pans="2:1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pans="2:11" customFormat="1" ht="45" customHeight="1">
      <c r="B102" s="296"/>
      <c r="C102" s="277" t="s">
        <v>960</v>
      </c>
      <c r="D102" s="277"/>
      <c r="E102" s="277"/>
      <c r="F102" s="277"/>
      <c r="G102" s="277"/>
      <c r="H102" s="277"/>
      <c r="I102" s="277"/>
      <c r="J102" s="277"/>
      <c r="K102" s="297"/>
    </row>
    <row r="103" spans="2:11" customFormat="1" ht="17.25" customHeight="1">
      <c r="B103" s="296"/>
      <c r="C103" s="193" t="s">
        <v>915</v>
      </c>
      <c r="D103" s="193"/>
      <c r="E103" s="193"/>
      <c r="F103" s="193" t="s">
        <v>916</v>
      </c>
      <c r="G103" s="194"/>
      <c r="H103" s="193" t="s">
        <v>56</v>
      </c>
      <c r="I103" s="193" t="s">
        <v>59</v>
      </c>
      <c r="J103" s="193" t="s">
        <v>917</v>
      </c>
      <c r="K103" s="297"/>
    </row>
    <row r="104" spans="2:11" customFormat="1" ht="17.25" customHeight="1">
      <c r="B104" s="296"/>
      <c r="C104" s="195" t="s">
        <v>918</v>
      </c>
      <c r="D104" s="195"/>
      <c r="E104" s="195"/>
      <c r="F104" s="196" t="s">
        <v>919</v>
      </c>
      <c r="G104" s="197"/>
      <c r="H104" s="195"/>
      <c r="I104" s="195"/>
      <c r="J104" s="195" t="s">
        <v>920</v>
      </c>
      <c r="K104" s="297"/>
    </row>
    <row r="105" spans="2:11" customFormat="1" ht="5.25" customHeight="1">
      <c r="B105" s="296"/>
      <c r="C105" s="193"/>
      <c r="D105" s="193"/>
      <c r="E105" s="193"/>
      <c r="F105" s="193"/>
      <c r="G105" s="206"/>
      <c r="H105" s="193"/>
      <c r="I105" s="193"/>
      <c r="J105" s="193"/>
      <c r="K105" s="297"/>
    </row>
    <row r="106" spans="2:11" customFormat="1" ht="15" customHeight="1">
      <c r="B106" s="296"/>
      <c r="C106" s="189" t="s">
        <v>55</v>
      </c>
      <c r="D106" s="200"/>
      <c r="E106" s="200"/>
      <c r="F106" s="201" t="s">
        <v>921</v>
      </c>
      <c r="G106" s="189"/>
      <c r="H106" s="189" t="s">
        <v>961</v>
      </c>
      <c r="I106" s="189" t="s">
        <v>923</v>
      </c>
      <c r="J106" s="189">
        <v>20</v>
      </c>
      <c r="K106" s="297"/>
    </row>
    <row r="107" spans="2:11" customFormat="1" ht="15" customHeight="1">
      <c r="B107" s="296"/>
      <c r="C107" s="189" t="s">
        <v>924</v>
      </c>
      <c r="D107" s="189"/>
      <c r="E107" s="189"/>
      <c r="F107" s="201" t="s">
        <v>921</v>
      </c>
      <c r="G107" s="189"/>
      <c r="H107" s="189" t="s">
        <v>961</v>
      </c>
      <c r="I107" s="189" t="s">
        <v>923</v>
      </c>
      <c r="J107" s="189">
        <v>120</v>
      </c>
      <c r="K107" s="297"/>
    </row>
    <row r="108" spans="2:11" customFormat="1" ht="15" customHeight="1">
      <c r="B108" s="203"/>
      <c r="C108" s="189" t="s">
        <v>926</v>
      </c>
      <c r="D108" s="189"/>
      <c r="E108" s="189"/>
      <c r="F108" s="201" t="s">
        <v>927</v>
      </c>
      <c r="G108" s="189"/>
      <c r="H108" s="189" t="s">
        <v>961</v>
      </c>
      <c r="I108" s="189" t="s">
        <v>923</v>
      </c>
      <c r="J108" s="189">
        <v>50</v>
      </c>
      <c r="K108" s="297"/>
    </row>
    <row r="109" spans="2:11" customFormat="1" ht="15" customHeight="1">
      <c r="B109" s="203"/>
      <c r="C109" s="189" t="s">
        <v>929</v>
      </c>
      <c r="D109" s="189"/>
      <c r="E109" s="189"/>
      <c r="F109" s="201" t="s">
        <v>921</v>
      </c>
      <c r="G109" s="189"/>
      <c r="H109" s="189" t="s">
        <v>961</v>
      </c>
      <c r="I109" s="189" t="s">
        <v>931</v>
      </c>
      <c r="J109" s="189"/>
      <c r="K109" s="297"/>
    </row>
    <row r="110" spans="2:11" customFormat="1" ht="15" customHeight="1">
      <c r="B110" s="203"/>
      <c r="C110" s="189" t="s">
        <v>940</v>
      </c>
      <c r="D110" s="189"/>
      <c r="E110" s="189"/>
      <c r="F110" s="201" t="s">
        <v>927</v>
      </c>
      <c r="G110" s="189"/>
      <c r="H110" s="189" t="s">
        <v>961</v>
      </c>
      <c r="I110" s="189" t="s">
        <v>923</v>
      </c>
      <c r="J110" s="189">
        <v>50</v>
      </c>
      <c r="K110" s="297"/>
    </row>
    <row r="111" spans="2:11" customFormat="1" ht="15" customHeight="1">
      <c r="B111" s="203"/>
      <c r="C111" s="189" t="s">
        <v>948</v>
      </c>
      <c r="D111" s="189"/>
      <c r="E111" s="189"/>
      <c r="F111" s="201" t="s">
        <v>927</v>
      </c>
      <c r="G111" s="189"/>
      <c r="H111" s="189" t="s">
        <v>961</v>
      </c>
      <c r="I111" s="189" t="s">
        <v>923</v>
      </c>
      <c r="J111" s="189">
        <v>50</v>
      </c>
      <c r="K111" s="297"/>
    </row>
    <row r="112" spans="2:11" customFormat="1" ht="15" customHeight="1">
      <c r="B112" s="203"/>
      <c r="C112" s="189" t="s">
        <v>946</v>
      </c>
      <c r="D112" s="189"/>
      <c r="E112" s="189"/>
      <c r="F112" s="201" t="s">
        <v>927</v>
      </c>
      <c r="G112" s="189"/>
      <c r="H112" s="189" t="s">
        <v>961</v>
      </c>
      <c r="I112" s="189" t="s">
        <v>923</v>
      </c>
      <c r="J112" s="189">
        <v>50</v>
      </c>
      <c r="K112" s="297"/>
    </row>
    <row r="113" spans="2:11" customFormat="1" ht="15" customHeight="1">
      <c r="B113" s="203"/>
      <c r="C113" s="189" t="s">
        <v>55</v>
      </c>
      <c r="D113" s="189"/>
      <c r="E113" s="189"/>
      <c r="F113" s="201" t="s">
        <v>921</v>
      </c>
      <c r="G113" s="189"/>
      <c r="H113" s="189" t="s">
        <v>962</v>
      </c>
      <c r="I113" s="189" t="s">
        <v>923</v>
      </c>
      <c r="J113" s="189">
        <v>20</v>
      </c>
      <c r="K113" s="297"/>
    </row>
    <row r="114" spans="2:11" customFormat="1" ht="15" customHeight="1">
      <c r="B114" s="203"/>
      <c r="C114" s="189" t="s">
        <v>963</v>
      </c>
      <c r="D114" s="189"/>
      <c r="E114" s="189"/>
      <c r="F114" s="201" t="s">
        <v>921</v>
      </c>
      <c r="G114" s="189"/>
      <c r="H114" s="189" t="s">
        <v>964</v>
      </c>
      <c r="I114" s="189" t="s">
        <v>923</v>
      </c>
      <c r="J114" s="189">
        <v>120</v>
      </c>
      <c r="K114" s="297"/>
    </row>
    <row r="115" spans="2:11" customFormat="1" ht="15" customHeight="1">
      <c r="B115" s="203"/>
      <c r="C115" s="189" t="s">
        <v>40</v>
      </c>
      <c r="D115" s="189"/>
      <c r="E115" s="189"/>
      <c r="F115" s="201" t="s">
        <v>921</v>
      </c>
      <c r="G115" s="189"/>
      <c r="H115" s="189" t="s">
        <v>965</v>
      </c>
      <c r="I115" s="189" t="s">
        <v>956</v>
      </c>
      <c r="J115" s="189"/>
      <c r="K115" s="297"/>
    </row>
    <row r="116" spans="2:11" customFormat="1" ht="15" customHeight="1">
      <c r="B116" s="203"/>
      <c r="C116" s="189" t="s">
        <v>50</v>
      </c>
      <c r="D116" s="189"/>
      <c r="E116" s="189"/>
      <c r="F116" s="201" t="s">
        <v>921</v>
      </c>
      <c r="G116" s="189"/>
      <c r="H116" s="189" t="s">
        <v>966</v>
      </c>
      <c r="I116" s="189" t="s">
        <v>956</v>
      </c>
      <c r="J116" s="189"/>
      <c r="K116" s="297"/>
    </row>
    <row r="117" spans="2:11" customFormat="1" ht="15" customHeight="1">
      <c r="B117" s="203"/>
      <c r="C117" s="189" t="s">
        <v>59</v>
      </c>
      <c r="D117" s="189"/>
      <c r="E117" s="189"/>
      <c r="F117" s="201" t="s">
        <v>921</v>
      </c>
      <c r="G117" s="189"/>
      <c r="H117" s="189" t="s">
        <v>967</v>
      </c>
      <c r="I117" s="189" t="s">
        <v>968</v>
      </c>
      <c r="J117" s="189"/>
      <c r="K117" s="297"/>
    </row>
    <row r="118" spans="2:11" customFormat="1" ht="15" customHeight="1">
      <c r="B118" s="298"/>
      <c r="C118" s="207"/>
      <c r="D118" s="207"/>
      <c r="E118" s="207"/>
      <c r="F118" s="207"/>
      <c r="G118" s="207"/>
      <c r="H118" s="207"/>
      <c r="I118" s="207"/>
      <c r="J118" s="207"/>
      <c r="K118" s="299"/>
    </row>
    <row r="119" spans="2:11" customFormat="1" ht="18.75" customHeight="1">
      <c r="B119" s="301"/>
      <c r="C119" s="208"/>
      <c r="D119" s="208"/>
      <c r="E119" s="208"/>
      <c r="F119" s="209"/>
      <c r="G119" s="208"/>
      <c r="H119" s="208"/>
      <c r="I119" s="208"/>
      <c r="J119" s="208"/>
      <c r="K119" s="301"/>
    </row>
    <row r="120" spans="2:1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pans="2:1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pans="2:11" customFormat="1" ht="45" customHeight="1">
      <c r="B122" s="305"/>
      <c r="C122" s="275" t="s">
        <v>969</v>
      </c>
      <c r="D122" s="275"/>
      <c r="E122" s="275"/>
      <c r="F122" s="275"/>
      <c r="G122" s="275"/>
      <c r="H122" s="275"/>
      <c r="I122" s="275"/>
      <c r="J122" s="275"/>
      <c r="K122" s="306"/>
    </row>
    <row r="123" spans="2:11" customFormat="1" ht="17.25" customHeight="1">
      <c r="B123" s="210"/>
      <c r="C123" s="193" t="s">
        <v>915</v>
      </c>
      <c r="D123" s="193"/>
      <c r="E123" s="193"/>
      <c r="F123" s="193" t="s">
        <v>916</v>
      </c>
      <c r="G123" s="194"/>
      <c r="H123" s="193" t="s">
        <v>56</v>
      </c>
      <c r="I123" s="193" t="s">
        <v>59</v>
      </c>
      <c r="J123" s="193" t="s">
        <v>917</v>
      </c>
      <c r="K123" s="211"/>
    </row>
    <row r="124" spans="2:11" customFormat="1" ht="17.25" customHeight="1">
      <c r="B124" s="210"/>
      <c r="C124" s="195" t="s">
        <v>918</v>
      </c>
      <c r="D124" s="195"/>
      <c r="E124" s="195"/>
      <c r="F124" s="196" t="s">
        <v>919</v>
      </c>
      <c r="G124" s="197"/>
      <c r="H124" s="195"/>
      <c r="I124" s="195"/>
      <c r="J124" s="195" t="s">
        <v>920</v>
      </c>
      <c r="K124" s="211"/>
    </row>
    <row r="125" spans="2:11" customFormat="1" ht="5.25" customHeight="1">
      <c r="B125" s="212"/>
      <c r="C125" s="198"/>
      <c r="D125" s="198"/>
      <c r="E125" s="198"/>
      <c r="F125" s="198"/>
      <c r="G125" s="213"/>
      <c r="H125" s="198"/>
      <c r="I125" s="198"/>
      <c r="J125" s="198"/>
      <c r="K125" s="214"/>
    </row>
    <row r="126" spans="2:11" customFormat="1" ht="15" customHeight="1">
      <c r="B126" s="212"/>
      <c r="C126" s="189" t="s">
        <v>924</v>
      </c>
      <c r="D126" s="200"/>
      <c r="E126" s="200"/>
      <c r="F126" s="201" t="s">
        <v>921</v>
      </c>
      <c r="G126" s="189"/>
      <c r="H126" s="189" t="s">
        <v>961</v>
      </c>
      <c r="I126" s="189" t="s">
        <v>923</v>
      </c>
      <c r="J126" s="189">
        <v>120</v>
      </c>
      <c r="K126" s="215"/>
    </row>
    <row r="127" spans="2:11" customFormat="1" ht="15" customHeight="1">
      <c r="B127" s="212"/>
      <c r="C127" s="189" t="s">
        <v>970</v>
      </c>
      <c r="D127" s="189"/>
      <c r="E127" s="189"/>
      <c r="F127" s="201" t="s">
        <v>921</v>
      </c>
      <c r="G127" s="189"/>
      <c r="H127" s="189" t="s">
        <v>971</v>
      </c>
      <c r="I127" s="189" t="s">
        <v>923</v>
      </c>
      <c r="J127" s="189" t="s">
        <v>972</v>
      </c>
      <c r="K127" s="215"/>
    </row>
    <row r="128" spans="2:11" customFormat="1" ht="15" customHeight="1">
      <c r="B128" s="212"/>
      <c r="C128" s="189" t="s">
        <v>869</v>
      </c>
      <c r="D128" s="189"/>
      <c r="E128" s="189"/>
      <c r="F128" s="201" t="s">
        <v>921</v>
      </c>
      <c r="G128" s="189"/>
      <c r="H128" s="189" t="s">
        <v>973</v>
      </c>
      <c r="I128" s="189" t="s">
        <v>923</v>
      </c>
      <c r="J128" s="189" t="s">
        <v>972</v>
      </c>
      <c r="K128" s="215"/>
    </row>
    <row r="129" spans="2:11" customFormat="1" ht="15" customHeight="1">
      <c r="B129" s="212"/>
      <c r="C129" s="189" t="s">
        <v>932</v>
      </c>
      <c r="D129" s="189"/>
      <c r="E129" s="189"/>
      <c r="F129" s="201" t="s">
        <v>927</v>
      </c>
      <c r="G129" s="189"/>
      <c r="H129" s="189" t="s">
        <v>933</v>
      </c>
      <c r="I129" s="189" t="s">
        <v>923</v>
      </c>
      <c r="J129" s="189">
        <v>15</v>
      </c>
      <c r="K129" s="215"/>
    </row>
    <row r="130" spans="2:11" customFormat="1" ht="15" customHeight="1">
      <c r="B130" s="212"/>
      <c r="C130" s="189" t="s">
        <v>934</v>
      </c>
      <c r="D130" s="189"/>
      <c r="E130" s="189"/>
      <c r="F130" s="201" t="s">
        <v>927</v>
      </c>
      <c r="G130" s="189"/>
      <c r="H130" s="189" t="s">
        <v>935</v>
      </c>
      <c r="I130" s="189" t="s">
        <v>923</v>
      </c>
      <c r="J130" s="189">
        <v>15</v>
      </c>
      <c r="K130" s="215"/>
    </row>
    <row r="131" spans="2:11" customFormat="1" ht="15" customHeight="1">
      <c r="B131" s="212"/>
      <c r="C131" s="189" t="s">
        <v>936</v>
      </c>
      <c r="D131" s="189"/>
      <c r="E131" s="189"/>
      <c r="F131" s="201" t="s">
        <v>927</v>
      </c>
      <c r="G131" s="189"/>
      <c r="H131" s="189" t="s">
        <v>937</v>
      </c>
      <c r="I131" s="189" t="s">
        <v>923</v>
      </c>
      <c r="J131" s="189">
        <v>20</v>
      </c>
      <c r="K131" s="215"/>
    </row>
    <row r="132" spans="2:11" customFormat="1" ht="15" customHeight="1">
      <c r="B132" s="212"/>
      <c r="C132" s="189" t="s">
        <v>938</v>
      </c>
      <c r="D132" s="189"/>
      <c r="E132" s="189"/>
      <c r="F132" s="201" t="s">
        <v>927</v>
      </c>
      <c r="G132" s="189"/>
      <c r="H132" s="189" t="s">
        <v>939</v>
      </c>
      <c r="I132" s="189" t="s">
        <v>923</v>
      </c>
      <c r="J132" s="189">
        <v>20</v>
      </c>
      <c r="K132" s="215"/>
    </row>
    <row r="133" spans="2:11" customFormat="1" ht="15" customHeight="1">
      <c r="B133" s="212"/>
      <c r="C133" s="189" t="s">
        <v>926</v>
      </c>
      <c r="D133" s="189"/>
      <c r="E133" s="189"/>
      <c r="F133" s="201" t="s">
        <v>927</v>
      </c>
      <c r="G133" s="189"/>
      <c r="H133" s="189" t="s">
        <v>961</v>
      </c>
      <c r="I133" s="189" t="s">
        <v>923</v>
      </c>
      <c r="J133" s="189">
        <v>50</v>
      </c>
      <c r="K133" s="215"/>
    </row>
    <row r="134" spans="2:11" customFormat="1" ht="15" customHeight="1">
      <c r="B134" s="212"/>
      <c r="C134" s="189" t="s">
        <v>940</v>
      </c>
      <c r="D134" s="189"/>
      <c r="E134" s="189"/>
      <c r="F134" s="201" t="s">
        <v>927</v>
      </c>
      <c r="G134" s="189"/>
      <c r="H134" s="189" t="s">
        <v>961</v>
      </c>
      <c r="I134" s="189" t="s">
        <v>923</v>
      </c>
      <c r="J134" s="189">
        <v>50</v>
      </c>
      <c r="K134" s="215"/>
    </row>
    <row r="135" spans="2:11" customFormat="1" ht="15" customHeight="1">
      <c r="B135" s="212"/>
      <c r="C135" s="189" t="s">
        <v>946</v>
      </c>
      <c r="D135" s="189"/>
      <c r="E135" s="189"/>
      <c r="F135" s="201" t="s">
        <v>927</v>
      </c>
      <c r="G135" s="189"/>
      <c r="H135" s="189" t="s">
        <v>961</v>
      </c>
      <c r="I135" s="189" t="s">
        <v>923</v>
      </c>
      <c r="J135" s="189">
        <v>50</v>
      </c>
      <c r="K135" s="215"/>
    </row>
    <row r="136" spans="2:11" customFormat="1" ht="15" customHeight="1">
      <c r="B136" s="212"/>
      <c r="C136" s="189" t="s">
        <v>948</v>
      </c>
      <c r="D136" s="189"/>
      <c r="E136" s="189"/>
      <c r="F136" s="201" t="s">
        <v>927</v>
      </c>
      <c r="G136" s="189"/>
      <c r="H136" s="189" t="s">
        <v>961</v>
      </c>
      <c r="I136" s="189" t="s">
        <v>923</v>
      </c>
      <c r="J136" s="189">
        <v>50</v>
      </c>
      <c r="K136" s="215"/>
    </row>
    <row r="137" spans="2:11" customFormat="1" ht="15" customHeight="1">
      <c r="B137" s="212"/>
      <c r="C137" s="189" t="s">
        <v>949</v>
      </c>
      <c r="D137" s="189"/>
      <c r="E137" s="189"/>
      <c r="F137" s="201" t="s">
        <v>927</v>
      </c>
      <c r="G137" s="189"/>
      <c r="H137" s="189" t="s">
        <v>974</v>
      </c>
      <c r="I137" s="189" t="s">
        <v>923</v>
      </c>
      <c r="J137" s="189">
        <v>255</v>
      </c>
      <c r="K137" s="215"/>
    </row>
    <row r="138" spans="2:11" customFormat="1" ht="15" customHeight="1">
      <c r="B138" s="212"/>
      <c r="C138" s="189" t="s">
        <v>951</v>
      </c>
      <c r="D138" s="189"/>
      <c r="E138" s="189"/>
      <c r="F138" s="201" t="s">
        <v>921</v>
      </c>
      <c r="G138" s="189"/>
      <c r="H138" s="189" t="s">
        <v>975</v>
      </c>
      <c r="I138" s="189" t="s">
        <v>953</v>
      </c>
      <c r="J138" s="189"/>
      <c r="K138" s="215"/>
    </row>
    <row r="139" spans="2:11" customFormat="1" ht="15" customHeight="1">
      <c r="B139" s="212"/>
      <c r="C139" s="189" t="s">
        <v>954</v>
      </c>
      <c r="D139" s="189"/>
      <c r="E139" s="189"/>
      <c r="F139" s="201" t="s">
        <v>921</v>
      </c>
      <c r="G139" s="189"/>
      <c r="H139" s="189" t="s">
        <v>976</v>
      </c>
      <c r="I139" s="189" t="s">
        <v>956</v>
      </c>
      <c r="J139" s="189"/>
      <c r="K139" s="215"/>
    </row>
    <row r="140" spans="2:11" customFormat="1" ht="15" customHeight="1">
      <c r="B140" s="212"/>
      <c r="C140" s="189" t="s">
        <v>957</v>
      </c>
      <c r="D140" s="189"/>
      <c r="E140" s="189"/>
      <c r="F140" s="201" t="s">
        <v>921</v>
      </c>
      <c r="G140" s="189"/>
      <c r="H140" s="189" t="s">
        <v>957</v>
      </c>
      <c r="I140" s="189" t="s">
        <v>956</v>
      </c>
      <c r="J140" s="189"/>
      <c r="K140" s="215"/>
    </row>
    <row r="141" spans="2:11" customFormat="1" ht="15" customHeight="1">
      <c r="B141" s="212"/>
      <c r="C141" s="189" t="s">
        <v>40</v>
      </c>
      <c r="D141" s="189"/>
      <c r="E141" s="189"/>
      <c r="F141" s="201" t="s">
        <v>921</v>
      </c>
      <c r="G141" s="189"/>
      <c r="H141" s="189" t="s">
        <v>977</v>
      </c>
      <c r="I141" s="189" t="s">
        <v>956</v>
      </c>
      <c r="J141" s="189"/>
      <c r="K141" s="215"/>
    </row>
    <row r="142" spans="2:11" customFormat="1" ht="15" customHeight="1">
      <c r="B142" s="212"/>
      <c r="C142" s="189" t="s">
        <v>978</v>
      </c>
      <c r="D142" s="189"/>
      <c r="E142" s="189"/>
      <c r="F142" s="201" t="s">
        <v>921</v>
      </c>
      <c r="G142" s="189"/>
      <c r="H142" s="189" t="s">
        <v>979</v>
      </c>
      <c r="I142" s="189" t="s">
        <v>956</v>
      </c>
      <c r="J142" s="189"/>
      <c r="K142" s="215"/>
    </row>
    <row r="143" spans="2:11" customFormat="1" ht="15" customHeight="1">
      <c r="B143" s="216"/>
      <c r="C143" s="217"/>
      <c r="D143" s="217"/>
      <c r="E143" s="217"/>
      <c r="F143" s="217"/>
      <c r="G143" s="217"/>
      <c r="H143" s="217"/>
      <c r="I143" s="217"/>
      <c r="J143" s="217"/>
      <c r="K143" s="218"/>
    </row>
    <row r="144" spans="2:11" customFormat="1" ht="18.75" customHeight="1">
      <c r="B144" s="208"/>
      <c r="C144" s="208"/>
      <c r="D144" s="208"/>
      <c r="E144" s="208"/>
      <c r="F144" s="209"/>
      <c r="G144" s="208"/>
      <c r="H144" s="208"/>
      <c r="I144" s="208"/>
      <c r="J144" s="208"/>
      <c r="K144" s="208"/>
    </row>
    <row r="145" spans="2:1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pans="2:1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pans="2:11" customFormat="1" ht="45" customHeight="1">
      <c r="B147" s="296"/>
      <c r="C147" s="277" t="s">
        <v>980</v>
      </c>
      <c r="D147" s="277"/>
      <c r="E147" s="277"/>
      <c r="F147" s="277"/>
      <c r="G147" s="277"/>
      <c r="H147" s="277"/>
      <c r="I147" s="277"/>
      <c r="J147" s="277"/>
      <c r="K147" s="297"/>
    </row>
    <row r="148" spans="2:11" customFormat="1" ht="17.25" customHeight="1">
      <c r="B148" s="296"/>
      <c r="C148" s="193" t="s">
        <v>915</v>
      </c>
      <c r="D148" s="193"/>
      <c r="E148" s="193"/>
      <c r="F148" s="193" t="s">
        <v>916</v>
      </c>
      <c r="G148" s="194"/>
      <c r="H148" s="193" t="s">
        <v>56</v>
      </c>
      <c r="I148" s="193" t="s">
        <v>59</v>
      </c>
      <c r="J148" s="193" t="s">
        <v>917</v>
      </c>
      <c r="K148" s="297"/>
    </row>
    <row r="149" spans="2:11" customFormat="1" ht="17.25" customHeight="1">
      <c r="B149" s="296"/>
      <c r="C149" s="195" t="s">
        <v>918</v>
      </c>
      <c r="D149" s="195"/>
      <c r="E149" s="195"/>
      <c r="F149" s="196" t="s">
        <v>919</v>
      </c>
      <c r="G149" s="197"/>
      <c r="H149" s="195"/>
      <c r="I149" s="195"/>
      <c r="J149" s="195" t="s">
        <v>920</v>
      </c>
      <c r="K149" s="297"/>
    </row>
    <row r="150" spans="2:11" customFormat="1" ht="5.25" customHeight="1">
      <c r="B150" s="203"/>
      <c r="C150" s="198"/>
      <c r="D150" s="198"/>
      <c r="E150" s="198"/>
      <c r="F150" s="198"/>
      <c r="G150" s="199"/>
      <c r="H150" s="198"/>
      <c r="I150" s="198"/>
      <c r="J150" s="198"/>
      <c r="K150" s="215"/>
    </row>
    <row r="151" spans="2:11" customFormat="1" ht="15" customHeight="1">
      <c r="B151" s="203"/>
      <c r="C151" s="219" t="s">
        <v>924</v>
      </c>
      <c r="D151" s="189"/>
      <c r="E151" s="189"/>
      <c r="F151" s="220" t="s">
        <v>921</v>
      </c>
      <c r="G151" s="189"/>
      <c r="H151" s="219" t="s">
        <v>961</v>
      </c>
      <c r="I151" s="219" t="s">
        <v>923</v>
      </c>
      <c r="J151" s="219">
        <v>120</v>
      </c>
      <c r="K151" s="215"/>
    </row>
    <row r="152" spans="2:11" customFormat="1" ht="15" customHeight="1">
      <c r="B152" s="203"/>
      <c r="C152" s="219" t="s">
        <v>970</v>
      </c>
      <c r="D152" s="189"/>
      <c r="E152" s="189"/>
      <c r="F152" s="220" t="s">
        <v>921</v>
      </c>
      <c r="G152" s="189"/>
      <c r="H152" s="219" t="s">
        <v>981</v>
      </c>
      <c r="I152" s="219" t="s">
        <v>923</v>
      </c>
      <c r="J152" s="219" t="s">
        <v>972</v>
      </c>
      <c r="K152" s="215"/>
    </row>
    <row r="153" spans="2:11" customFormat="1" ht="15" customHeight="1">
      <c r="B153" s="203"/>
      <c r="C153" s="219" t="s">
        <v>869</v>
      </c>
      <c r="D153" s="189"/>
      <c r="E153" s="189"/>
      <c r="F153" s="220" t="s">
        <v>921</v>
      </c>
      <c r="G153" s="189"/>
      <c r="H153" s="219" t="s">
        <v>982</v>
      </c>
      <c r="I153" s="219" t="s">
        <v>923</v>
      </c>
      <c r="J153" s="219" t="s">
        <v>972</v>
      </c>
      <c r="K153" s="215"/>
    </row>
    <row r="154" spans="2:11" customFormat="1" ht="15" customHeight="1">
      <c r="B154" s="203"/>
      <c r="C154" s="219" t="s">
        <v>926</v>
      </c>
      <c r="D154" s="189"/>
      <c r="E154" s="189"/>
      <c r="F154" s="220" t="s">
        <v>927</v>
      </c>
      <c r="G154" s="189"/>
      <c r="H154" s="219" t="s">
        <v>961</v>
      </c>
      <c r="I154" s="219" t="s">
        <v>923</v>
      </c>
      <c r="J154" s="219">
        <v>50</v>
      </c>
      <c r="K154" s="215"/>
    </row>
    <row r="155" spans="2:11" customFormat="1" ht="15" customHeight="1">
      <c r="B155" s="203"/>
      <c r="C155" s="219" t="s">
        <v>929</v>
      </c>
      <c r="D155" s="189"/>
      <c r="E155" s="189"/>
      <c r="F155" s="220" t="s">
        <v>921</v>
      </c>
      <c r="G155" s="189"/>
      <c r="H155" s="219" t="s">
        <v>961</v>
      </c>
      <c r="I155" s="219" t="s">
        <v>931</v>
      </c>
      <c r="J155" s="219"/>
      <c r="K155" s="215"/>
    </row>
    <row r="156" spans="2:11" customFormat="1" ht="15" customHeight="1">
      <c r="B156" s="203"/>
      <c r="C156" s="219" t="s">
        <v>940</v>
      </c>
      <c r="D156" s="189"/>
      <c r="E156" s="189"/>
      <c r="F156" s="220" t="s">
        <v>927</v>
      </c>
      <c r="G156" s="189"/>
      <c r="H156" s="219" t="s">
        <v>961</v>
      </c>
      <c r="I156" s="219" t="s">
        <v>923</v>
      </c>
      <c r="J156" s="219">
        <v>50</v>
      </c>
      <c r="K156" s="215"/>
    </row>
    <row r="157" spans="2:11" customFormat="1" ht="15" customHeight="1">
      <c r="B157" s="203"/>
      <c r="C157" s="219" t="s">
        <v>948</v>
      </c>
      <c r="D157" s="189"/>
      <c r="E157" s="189"/>
      <c r="F157" s="220" t="s">
        <v>927</v>
      </c>
      <c r="G157" s="189"/>
      <c r="H157" s="219" t="s">
        <v>961</v>
      </c>
      <c r="I157" s="219" t="s">
        <v>923</v>
      </c>
      <c r="J157" s="219">
        <v>50</v>
      </c>
      <c r="K157" s="215"/>
    </row>
    <row r="158" spans="2:11" customFormat="1" ht="15" customHeight="1">
      <c r="B158" s="203"/>
      <c r="C158" s="219" t="s">
        <v>946</v>
      </c>
      <c r="D158" s="189"/>
      <c r="E158" s="189"/>
      <c r="F158" s="220" t="s">
        <v>927</v>
      </c>
      <c r="G158" s="189"/>
      <c r="H158" s="219" t="s">
        <v>961</v>
      </c>
      <c r="I158" s="219" t="s">
        <v>923</v>
      </c>
      <c r="J158" s="219">
        <v>50</v>
      </c>
      <c r="K158" s="215"/>
    </row>
    <row r="159" spans="2:11" customFormat="1" ht="15" customHeight="1">
      <c r="B159" s="203"/>
      <c r="C159" s="219" t="s">
        <v>107</v>
      </c>
      <c r="D159" s="189"/>
      <c r="E159" s="189"/>
      <c r="F159" s="220" t="s">
        <v>921</v>
      </c>
      <c r="G159" s="189"/>
      <c r="H159" s="219" t="s">
        <v>983</v>
      </c>
      <c r="I159" s="219" t="s">
        <v>923</v>
      </c>
      <c r="J159" s="219" t="s">
        <v>984</v>
      </c>
      <c r="K159" s="215"/>
    </row>
    <row r="160" spans="2:11" customFormat="1" ht="15" customHeight="1">
      <c r="B160" s="203"/>
      <c r="C160" s="219" t="s">
        <v>985</v>
      </c>
      <c r="D160" s="189"/>
      <c r="E160" s="189"/>
      <c r="F160" s="220" t="s">
        <v>921</v>
      </c>
      <c r="G160" s="189"/>
      <c r="H160" s="219" t="s">
        <v>986</v>
      </c>
      <c r="I160" s="219" t="s">
        <v>956</v>
      </c>
      <c r="J160" s="219"/>
      <c r="K160" s="215"/>
    </row>
    <row r="161" spans="2:11" customFormat="1" ht="15" customHeight="1">
      <c r="B161" s="221"/>
      <c r="C161" s="207"/>
      <c r="D161" s="207"/>
      <c r="E161" s="207"/>
      <c r="F161" s="207"/>
      <c r="G161" s="207"/>
      <c r="H161" s="207"/>
      <c r="I161" s="207"/>
      <c r="J161" s="207"/>
      <c r="K161" s="222"/>
    </row>
    <row r="162" spans="2:11" customFormat="1" ht="18.75" customHeight="1">
      <c r="B162" s="208"/>
      <c r="C162" s="213"/>
      <c r="D162" s="213"/>
      <c r="E162" s="213"/>
      <c r="F162" s="223"/>
      <c r="G162" s="213"/>
      <c r="H162" s="213"/>
      <c r="I162" s="213"/>
      <c r="J162" s="213"/>
      <c r="K162" s="208"/>
    </row>
    <row r="163" spans="2:1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pans="2:1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pans="2:11" customFormat="1" ht="45" customHeight="1">
      <c r="B165" s="285"/>
      <c r="C165" s="275" t="s">
        <v>987</v>
      </c>
      <c r="D165" s="275"/>
      <c r="E165" s="275"/>
      <c r="F165" s="275"/>
      <c r="G165" s="275"/>
      <c r="H165" s="275"/>
      <c r="I165" s="275"/>
      <c r="J165" s="275"/>
      <c r="K165" s="286"/>
    </row>
    <row r="166" spans="2:11" customFormat="1" ht="17.25" customHeight="1">
      <c r="B166" s="285"/>
      <c r="C166" s="193" t="s">
        <v>915</v>
      </c>
      <c r="D166" s="193"/>
      <c r="E166" s="193"/>
      <c r="F166" s="193" t="s">
        <v>916</v>
      </c>
      <c r="G166" s="224"/>
      <c r="H166" s="225" t="s">
        <v>56</v>
      </c>
      <c r="I166" s="225" t="s">
        <v>59</v>
      </c>
      <c r="J166" s="193" t="s">
        <v>917</v>
      </c>
      <c r="K166" s="286"/>
    </row>
    <row r="167" spans="2:11" customFormat="1" ht="17.25" customHeight="1">
      <c r="B167" s="287"/>
      <c r="C167" s="195" t="s">
        <v>918</v>
      </c>
      <c r="D167" s="195"/>
      <c r="E167" s="195"/>
      <c r="F167" s="196" t="s">
        <v>919</v>
      </c>
      <c r="G167" s="226"/>
      <c r="H167" s="227"/>
      <c r="I167" s="227"/>
      <c r="J167" s="195" t="s">
        <v>920</v>
      </c>
      <c r="K167" s="288"/>
    </row>
    <row r="168" spans="2:11" customFormat="1" ht="5.25" customHeight="1">
      <c r="B168" s="203"/>
      <c r="C168" s="198"/>
      <c r="D168" s="198"/>
      <c r="E168" s="198"/>
      <c r="F168" s="198"/>
      <c r="G168" s="199"/>
      <c r="H168" s="198"/>
      <c r="I168" s="198"/>
      <c r="J168" s="198"/>
      <c r="K168" s="215"/>
    </row>
    <row r="169" spans="2:11" customFormat="1" ht="15" customHeight="1">
      <c r="B169" s="203"/>
      <c r="C169" s="189" t="s">
        <v>924</v>
      </c>
      <c r="D169" s="189"/>
      <c r="E169" s="189"/>
      <c r="F169" s="201" t="s">
        <v>921</v>
      </c>
      <c r="G169" s="189"/>
      <c r="H169" s="189" t="s">
        <v>961</v>
      </c>
      <c r="I169" s="189" t="s">
        <v>923</v>
      </c>
      <c r="J169" s="189">
        <v>120</v>
      </c>
      <c r="K169" s="215"/>
    </row>
    <row r="170" spans="2:11" customFormat="1" ht="15" customHeight="1">
      <c r="B170" s="203"/>
      <c r="C170" s="189" t="s">
        <v>970</v>
      </c>
      <c r="D170" s="189"/>
      <c r="E170" s="189"/>
      <c r="F170" s="201" t="s">
        <v>921</v>
      </c>
      <c r="G170" s="189"/>
      <c r="H170" s="189" t="s">
        <v>971</v>
      </c>
      <c r="I170" s="189" t="s">
        <v>923</v>
      </c>
      <c r="J170" s="189" t="s">
        <v>972</v>
      </c>
      <c r="K170" s="215"/>
    </row>
    <row r="171" spans="2:11" customFormat="1" ht="15" customHeight="1">
      <c r="B171" s="203"/>
      <c r="C171" s="189" t="s">
        <v>869</v>
      </c>
      <c r="D171" s="189"/>
      <c r="E171" s="189"/>
      <c r="F171" s="201" t="s">
        <v>921</v>
      </c>
      <c r="G171" s="189"/>
      <c r="H171" s="189" t="s">
        <v>988</v>
      </c>
      <c r="I171" s="189" t="s">
        <v>923</v>
      </c>
      <c r="J171" s="189" t="s">
        <v>972</v>
      </c>
      <c r="K171" s="215"/>
    </row>
    <row r="172" spans="2:11" customFormat="1" ht="15" customHeight="1">
      <c r="B172" s="203"/>
      <c r="C172" s="189" t="s">
        <v>926</v>
      </c>
      <c r="D172" s="189"/>
      <c r="E172" s="189"/>
      <c r="F172" s="201" t="s">
        <v>927</v>
      </c>
      <c r="G172" s="189"/>
      <c r="H172" s="189" t="s">
        <v>988</v>
      </c>
      <c r="I172" s="189" t="s">
        <v>923</v>
      </c>
      <c r="J172" s="189">
        <v>50</v>
      </c>
      <c r="K172" s="215"/>
    </row>
    <row r="173" spans="2:11" customFormat="1" ht="15" customHeight="1">
      <c r="B173" s="203"/>
      <c r="C173" s="189" t="s">
        <v>929</v>
      </c>
      <c r="D173" s="189"/>
      <c r="E173" s="189"/>
      <c r="F173" s="201" t="s">
        <v>921</v>
      </c>
      <c r="G173" s="189"/>
      <c r="H173" s="189" t="s">
        <v>988</v>
      </c>
      <c r="I173" s="189" t="s">
        <v>931</v>
      </c>
      <c r="J173" s="189"/>
      <c r="K173" s="215"/>
    </row>
    <row r="174" spans="2:11" customFormat="1" ht="15" customHeight="1">
      <c r="B174" s="203"/>
      <c r="C174" s="189" t="s">
        <v>940</v>
      </c>
      <c r="D174" s="189"/>
      <c r="E174" s="189"/>
      <c r="F174" s="201" t="s">
        <v>927</v>
      </c>
      <c r="G174" s="189"/>
      <c r="H174" s="189" t="s">
        <v>988</v>
      </c>
      <c r="I174" s="189" t="s">
        <v>923</v>
      </c>
      <c r="J174" s="189">
        <v>50</v>
      </c>
      <c r="K174" s="215"/>
    </row>
    <row r="175" spans="2:11" customFormat="1" ht="15" customHeight="1">
      <c r="B175" s="203"/>
      <c r="C175" s="189" t="s">
        <v>948</v>
      </c>
      <c r="D175" s="189"/>
      <c r="E175" s="189"/>
      <c r="F175" s="201" t="s">
        <v>927</v>
      </c>
      <c r="G175" s="189"/>
      <c r="H175" s="189" t="s">
        <v>988</v>
      </c>
      <c r="I175" s="189" t="s">
        <v>923</v>
      </c>
      <c r="J175" s="189">
        <v>50</v>
      </c>
      <c r="K175" s="215"/>
    </row>
    <row r="176" spans="2:11" customFormat="1" ht="15" customHeight="1">
      <c r="B176" s="203"/>
      <c r="C176" s="189" t="s">
        <v>946</v>
      </c>
      <c r="D176" s="189"/>
      <c r="E176" s="189"/>
      <c r="F176" s="201" t="s">
        <v>927</v>
      </c>
      <c r="G176" s="189"/>
      <c r="H176" s="189" t="s">
        <v>988</v>
      </c>
      <c r="I176" s="189" t="s">
        <v>923</v>
      </c>
      <c r="J176" s="189">
        <v>50</v>
      </c>
      <c r="K176" s="215"/>
    </row>
    <row r="177" spans="2:11" customFormat="1" ht="15" customHeight="1">
      <c r="B177" s="203"/>
      <c r="C177" s="189" t="s">
        <v>116</v>
      </c>
      <c r="D177" s="189"/>
      <c r="E177" s="189"/>
      <c r="F177" s="201" t="s">
        <v>921</v>
      </c>
      <c r="G177" s="189"/>
      <c r="H177" s="189" t="s">
        <v>989</v>
      </c>
      <c r="I177" s="189" t="s">
        <v>990</v>
      </c>
      <c r="J177" s="189"/>
      <c r="K177" s="215"/>
    </row>
    <row r="178" spans="2:11" customFormat="1" ht="15" customHeight="1">
      <c r="B178" s="203"/>
      <c r="C178" s="189" t="s">
        <v>59</v>
      </c>
      <c r="D178" s="189"/>
      <c r="E178" s="189"/>
      <c r="F178" s="201" t="s">
        <v>921</v>
      </c>
      <c r="G178" s="189"/>
      <c r="H178" s="189" t="s">
        <v>991</v>
      </c>
      <c r="I178" s="189" t="s">
        <v>992</v>
      </c>
      <c r="J178" s="189">
        <v>1</v>
      </c>
      <c r="K178" s="215"/>
    </row>
    <row r="179" spans="2:11" customFormat="1" ht="15" customHeight="1">
      <c r="B179" s="203"/>
      <c r="C179" s="189" t="s">
        <v>55</v>
      </c>
      <c r="D179" s="189"/>
      <c r="E179" s="189"/>
      <c r="F179" s="201" t="s">
        <v>921</v>
      </c>
      <c r="G179" s="189"/>
      <c r="H179" s="189" t="s">
        <v>993</v>
      </c>
      <c r="I179" s="189" t="s">
        <v>923</v>
      </c>
      <c r="J179" s="189">
        <v>20</v>
      </c>
      <c r="K179" s="215"/>
    </row>
    <row r="180" spans="2:11" customFormat="1" ht="15" customHeight="1">
      <c r="B180" s="203"/>
      <c r="C180" s="189" t="s">
        <v>56</v>
      </c>
      <c r="D180" s="189"/>
      <c r="E180" s="189"/>
      <c r="F180" s="201" t="s">
        <v>921</v>
      </c>
      <c r="G180" s="189"/>
      <c r="H180" s="189" t="s">
        <v>994</v>
      </c>
      <c r="I180" s="189" t="s">
        <v>923</v>
      </c>
      <c r="J180" s="189">
        <v>255</v>
      </c>
      <c r="K180" s="215"/>
    </row>
    <row r="181" spans="2:11" customFormat="1" ht="15" customHeight="1">
      <c r="B181" s="203"/>
      <c r="C181" s="189" t="s">
        <v>117</v>
      </c>
      <c r="D181" s="189"/>
      <c r="E181" s="189"/>
      <c r="F181" s="201" t="s">
        <v>921</v>
      </c>
      <c r="G181" s="189"/>
      <c r="H181" s="189" t="s">
        <v>885</v>
      </c>
      <c r="I181" s="189" t="s">
        <v>923</v>
      </c>
      <c r="J181" s="189">
        <v>10</v>
      </c>
      <c r="K181" s="215"/>
    </row>
    <row r="182" spans="2:11" customFormat="1" ht="15" customHeight="1">
      <c r="B182" s="203"/>
      <c r="C182" s="189" t="s">
        <v>118</v>
      </c>
      <c r="D182" s="189"/>
      <c r="E182" s="189"/>
      <c r="F182" s="201" t="s">
        <v>921</v>
      </c>
      <c r="G182" s="189"/>
      <c r="H182" s="189" t="s">
        <v>995</v>
      </c>
      <c r="I182" s="189" t="s">
        <v>956</v>
      </c>
      <c r="J182" s="189"/>
      <c r="K182" s="215"/>
    </row>
    <row r="183" spans="2:11" customFormat="1" ht="15" customHeight="1">
      <c r="B183" s="203"/>
      <c r="C183" s="189" t="s">
        <v>996</v>
      </c>
      <c r="D183" s="189"/>
      <c r="E183" s="189"/>
      <c r="F183" s="201" t="s">
        <v>921</v>
      </c>
      <c r="G183" s="189"/>
      <c r="H183" s="189" t="s">
        <v>997</v>
      </c>
      <c r="I183" s="189" t="s">
        <v>956</v>
      </c>
      <c r="J183" s="189"/>
      <c r="K183" s="215"/>
    </row>
    <row r="184" spans="2:11" customFormat="1" ht="15" customHeight="1">
      <c r="B184" s="203"/>
      <c r="C184" s="189" t="s">
        <v>985</v>
      </c>
      <c r="D184" s="189"/>
      <c r="E184" s="189"/>
      <c r="F184" s="201" t="s">
        <v>921</v>
      </c>
      <c r="G184" s="189"/>
      <c r="H184" s="189" t="s">
        <v>998</v>
      </c>
      <c r="I184" s="189" t="s">
        <v>956</v>
      </c>
      <c r="J184" s="189"/>
      <c r="K184" s="215"/>
    </row>
    <row r="185" spans="2:11" customFormat="1" ht="15" customHeight="1">
      <c r="B185" s="203"/>
      <c r="C185" s="189" t="s">
        <v>121</v>
      </c>
      <c r="D185" s="189"/>
      <c r="E185" s="189"/>
      <c r="F185" s="201" t="s">
        <v>927</v>
      </c>
      <c r="G185" s="189"/>
      <c r="H185" s="189" t="s">
        <v>999</v>
      </c>
      <c r="I185" s="189" t="s">
        <v>923</v>
      </c>
      <c r="J185" s="189">
        <v>50</v>
      </c>
      <c r="K185" s="215"/>
    </row>
    <row r="186" spans="2:11" customFormat="1" ht="15" customHeight="1">
      <c r="B186" s="203"/>
      <c r="C186" s="189" t="s">
        <v>1000</v>
      </c>
      <c r="D186" s="189"/>
      <c r="E186" s="189"/>
      <c r="F186" s="201" t="s">
        <v>927</v>
      </c>
      <c r="G186" s="189"/>
      <c r="H186" s="189" t="s">
        <v>1001</v>
      </c>
      <c r="I186" s="189" t="s">
        <v>1002</v>
      </c>
      <c r="J186" s="189"/>
      <c r="K186" s="215"/>
    </row>
    <row r="187" spans="2:11" customFormat="1" ht="15" customHeight="1">
      <c r="B187" s="203"/>
      <c r="C187" s="189" t="s">
        <v>1003</v>
      </c>
      <c r="D187" s="189"/>
      <c r="E187" s="189"/>
      <c r="F187" s="201" t="s">
        <v>927</v>
      </c>
      <c r="G187" s="189"/>
      <c r="H187" s="189" t="s">
        <v>1004</v>
      </c>
      <c r="I187" s="189" t="s">
        <v>1002</v>
      </c>
      <c r="J187" s="189"/>
      <c r="K187" s="215"/>
    </row>
    <row r="188" spans="2:11" customFormat="1" ht="15" customHeight="1">
      <c r="B188" s="203"/>
      <c r="C188" s="189" t="s">
        <v>1005</v>
      </c>
      <c r="D188" s="189"/>
      <c r="E188" s="189"/>
      <c r="F188" s="201" t="s">
        <v>927</v>
      </c>
      <c r="G188" s="189"/>
      <c r="H188" s="189" t="s">
        <v>1006</v>
      </c>
      <c r="I188" s="189" t="s">
        <v>1002</v>
      </c>
      <c r="J188" s="189"/>
      <c r="K188" s="215"/>
    </row>
    <row r="189" spans="2:11" customFormat="1" ht="15" customHeight="1">
      <c r="B189" s="203"/>
      <c r="C189" s="228" t="s">
        <v>1007</v>
      </c>
      <c r="D189" s="189"/>
      <c r="E189" s="189"/>
      <c r="F189" s="201" t="s">
        <v>927</v>
      </c>
      <c r="G189" s="189"/>
      <c r="H189" s="189" t="s">
        <v>1008</v>
      </c>
      <c r="I189" s="189" t="s">
        <v>1009</v>
      </c>
      <c r="J189" s="229" t="s">
        <v>1010</v>
      </c>
      <c r="K189" s="215"/>
    </row>
    <row r="190" spans="2:11" customFormat="1" ht="15" customHeight="1">
      <c r="B190" s="203"/>
      <c r="C190" s="228" t="s">
        <v>1011</v>
      </c>
      <c r="D190" s="189"/>
      <c r="E190" s="189"/>
      <c r="F190" s="201" t="s">
        <v>927</v>
      </c>
      <c r="G190" s="189"/>
      <c r="H190" s="189" t="s">
        <v>1012</v>
      </c>
      <c r="I190" s="189" t="s">
        <v>1009</v>
      </c>
      <c r="J190" s="229" t="s">
        <v>1010</v>
      </c>
      <c r="K190" s="215"/>
    </row>
    <row r="191" spans="2:11" customFormat="1" ht="15" customHeight="1">
      <c r="B191" s="203"/>
      <c r="C191" s="228" t="s">
        <v>44</v>
      </c>
      <c r="D191" s="189"/>
      <c r="E191" s="189"/>
      <c r="F191" s="201" t="s">
        <v>921</v>
      </c>
      <c r="G191" s="189"/>
      <c r="H191" s="186" t="s">
        <v>1013</v>
      </c>
      <c r="I191" s="189" t="s">
        <v>1014</v>
      </c>
      <c r="J191" s="189"/>
      <c r="K191" s="215"/>
    </row>
    <row r="192" spans="2:11" customFormat="1" ht="15" customHeight="1">
      <c r="B192" s="203"/>
      <c r="C192" s="228" t="s">
        <v>1015</v>
      </c>
      <c r="D192" s="189"/>
      <c r="E192" s="189"/>
      <c r="F192" s="201" t="s">
        <v>921</v>
      </c>
      <c r="G192" s="189"/>
      <c r="H192" s="189" t="s">
        <v>1016</v>
      </c>
      <c r="I192" s="189" t="s">
        <v>956</v>
      </c>
      <c r="J192" s="189"/>
      <c r="K192" s="215"/>
    </row>
    <row r="193" spans="2:11" customFormat="1" ht="15" customHeight="1">
      <c r="B193" s="203"/>
      <c r="C193" s="228" t="s">
        <v>1017</v>
      </c>
      <c r="D193" s="189"/>
      <c r="E193" s="189"/>
      <c r="F193" s="201" t="s">
        <v>921</v>
      </c>
      <c r="G193" s="189"/>
      <c r="H193" s="189" t="s">
        <v>1018</v>
      </c>
      <c r="I193" s="189" t="s">
        <v>956</v>
      </c>
      <c r="J193" s="189"/>
      <c r="K193" s="215"/>
    </row>
    <row r="194" spans="2:11" customFormat="1" ht="15" customHeight="1">
      <c r="B194" s="203"/>
      <c r="C194" s="228" t="s">
        <v>1019</v>
      </c>
      <c r="D194" s="189"/>
      <c r="E194" s="189"/>
      <c r="F194" s="201" t="s">
        <v>927</v>
      </c>
      <c r="G194" s="189"/>
      <c r="H194" s="189" t="s">
        <v>1020</v>
      </c>
      <c r="I194" s="189" t="s">
        <v>956</v>
      </c>
      <c r="J194" s="189"/>
      <c r="K194" s="215"/>
    </row>
    <row r="195" spans="2:11" customFormat="1" ht="15" customHeight="1">
      <c r="B195" s="221"/>
      <c r="C195" s="230"/>
      <c r="D195" s="207"/>
      <c r="E195" s="207"/>
      <c r="F195" s="207"/>
      <c r="G195" s="207"/>
      <c r="H195" s="207"/>
      <c r="I195" s="207"/>
      <c r="J195" s="207"/>
      <c r="K195" s="222"/>
    </row>
    <row r="196" spans="2:11" customFormat="1" ht="18.75" customHeight="1">
      <c r="B196" s="208"/>
      <c r="C196" s="213"/>
      <c r="D196" s="213"/>
      <c r="E196" s="213"/>
      <c r="F196" s="223"/>
      <c r="G196" s="213"/>
      <c r="H196" s="213"/>
      <c r="I196" s="213"/>
      <c r="J196" s="213"/>
      <c r="K196" s="208"/>
    </row>
    <row r="197" spans="2:11" customFormat="1" ht="18.75" customHeight="1">
      <c r="B197" s="208"/>
      <c r="C197" s="213"/>
      <c r="D197" s="213"/>
      <c r="E197" s="213"/>
      <c r="F197" s="223"/>
      <c r="G197" s="213"/>
      <c r="H197" s="213"/>
      <c r="I197" s="213"/>
      <c r="J197" s="213"/>
      <c r="K197" s="208"/>
    </row>
    <row r="198" spans="2:11" customFormat="1" ht="18.75" customHeight="1">
      <c r="B198" s="292"/>
      <c r="C198" s="292"/>
      <c r="D198" s="292"/>
      <c r="E198" s="292"/>
      <c r="F198" s="292"/>
      <c r="G198" s="292"/>
      <c r="H198" s="292"/>
      <c r="I198" s="292"/>
      <c r="J198" s="292"/>
      <c r="K198" s="292"/>
    </row>
    <row r="199" spans="2:1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pans="2:11" customFormat="1" ht="21">
      <c r="B200" s="285"/>
      <c r="C200" s="275" t="s">
        <v>1021</v>
      </c>
      <c r="D200" s="275"/>
      <c r="E200" s="275"/>
      <c r="F200" s="275"/>
      <c r="G200" s="275"/>
      <c r="H200" s="275"/>
      <c r="I200" s="275"/>
      <c r="J200" s="275"/>
      <c r="K200" s="286"/>
    </row>
    <row r="201" spans="2:11" customFormat="1" ht="25.5" customHeight="1">
      <c r="B201" s="285"/>
      <c r="C201" s="231" t="s">
        <v>1022</v>
      </c>
      <c r="D201" s="231"/>
      <c r="E201" s="231"/>
      <c r="F201" s="231" t="s">
        <v>1023</v>
      </c>
      <c r="G201" s="232"/>
      <c r="H201" s="278" t="s">
        <v>1024</v>
      </c>
      <c r="I201" s="278"/>
      <c r="J201" s="278"/>
      <c r="K201" s="286"/>
    </row>
    <row r="202" spans="2:11" customFormat="1" ht="5.25" customHeight="1">
      <c r="B202" s="203"/>
      <c r="C202" s="198"/>
      <c r="D202" s="198"/>
      <c r="E202" s="198"/>
      <c r="F202" s="198"/>
      <c r="G202" s="213"/>
      <c r="H202" s="198"/>
      <c r="I202" s="198"/>
      <c r="J202" s="198"/>
      <c r="K202" s="215"/>
    </row>
    <row r="203" spans="2:11" customFormat="1" ht="15" customHeight="1">
      <c r="B203" s="203"/>
      <c r="C203" s="189" t="s">
        <v>1014</v>
      </c>
      <c r="D203" s="189"/>
      <c r="E203" s="189"/>
      <c r="F203" s="201" t="s">
        <v>45</v>
      </c>
      <c r="G203" s="189"/>
      <c r="H203" s="279" t="s">
        <v>1025</v>
      </c>
      <c r="I203" s="279"/>
      <c r="J203" s="279"/>
      <c r="K203" s="215"/>
    </row>
    <row r="204" spans="2:11" customFormat="1" ht="15" customHeight="1">
      <c r="B204" s="203"/>
      <c r="C204" s="189"/>
      <c r="D204" s="189"/>
      <c r="E204" s="189"/>
      <c r="F204" s="201" t="s">
        <v>46</v>
      </c>
      <c r="G204" s="189"/>
      <c r="H204" s="279" t="s">
        <v>1026</v>
      </c>
      <c r="I204" s="279"/>
      <c r="J204" s="279"/>
      <c r="K204" s="215"/>
    </row>
    <row r="205" spans="2:11" customFormat="1" ht="15" customHeight="1">
      <c r="B205" s="203"/>
      <c r="C205" s="189"/>
      <c r="D205" s="189"/>
      <c r="E205" s="189"/>
      <c r="F205" s="201" t="s">
        <v>49</v>
      </c>
      <c r="G205" s="189"/>
      <c r="H205" s="279" t="s">
        <v>1027</v>
      </c>
      <c r="I205" s="279"/>
      <c r="J205" s="279"/>
      <c r="K205" s="215"/>
    </row>
    <row r="206" spans="2:11" customFormat="1" ht="15" customHeight="1">
      <c r="B206" s="203"/>
      <c r="C206" s="189"/>
      <c r="D206" s="189"/>
      <c r="E206" s="189"/>
      <c r="F206" s="201" t="s">
        <v>47</v>
      </c>
      <c r="G206" s="189"/>
      <c r="H206" s="279" t="s">
        <v>1028</v>
      </c>
      <c r="I206" s="279"/>
      <c r="J206" s="279"/>
      <c r="K206" s="215"/>
    </row>
    <row r="207" spans="2:11" customFormat="1" ht="15" customHeight="1">
      <c r="B207" s="203"/>
      <c r="C207" s="189"/>
      <c r="D207" s="189"/>
      <c r="E207" s="189"/>
      <c r="F207" s="201" t="s">
        <v>48</v>
      </c>
      <c r="G207" s="189"/>
      <c r="H207" s="279" t="s">
        <v>1029</v>
      </c>
      <c r="I207" s="279"/>
      <c r="J207" s="279"/>
      <c r="K207" s="215"/>
    </row>
    <row r="208" spans="2:11" customFormat="1" ht="15" customHeight="1">
      <c r="B208" s="203"/>
      <c r="C208" s="189"/>
      <c r="D208" s="189"/>
      <c r="E208" s="189"/>
      <c r="F208" s="201"/>
      <c r="G208" s="189"/>
      <c r="H208" s="189"/>
      <c r="I208" s="189"/>
      <c r="J208" s="189"/>
      <c r="K208" s="215"/>
    </row>
    <row r="209" spans="2:11" customFormat="1" ht="15" customHeight="1">
      <c r="B209" s="203"/>
      <c r="C209" s="189" t="s">
        <v>968</v>
      </c>
      <c r="D209" s="189"/>
      <c r="E209" s="189"/>
      <c r="F209" s="201" t="s">
        <v>83</v>
      </c>
      <c r="G209" s="189"/>
      <c r="H209" s="279" t="s">
        <v>1030</v>
      </c>
      <c r="I209" s="279"/>
      <c r="J209" s="279"/>
      <c r="K209" s="215"/>
    </row>
    <row r="210" spans="2:11" customFormat="1" ht="15" customHeight="1">
      <c r="B210" s="203"/>
      <c r="C210" s="189"/>
      <c r="D210" s="189"/>
      <c r="E210" s="189"/>
      <c r="F210" s="201" t="s">
        <v>863</v>
      </c>
      <c r="G210" s="189"/>
      <c r="H210" s="279" t="s">
        <v>864</v>
      </c>
      <c r="I210" s="279"/>
      <c r="J210" s="279"/>
      <c r="K210" s="215"/>
    </row>
    <row r="211" spans="2:11" customFormat="1" ht="15" customHeight="1">
      <c r="B211" s="203"/>
      <c r="C211" s="189"/>
      <c r="D211" s="189"/>
      <c r="E211" s="189"/>
      <c r="F211" s="201" t="s">
        <v>861</v>
      </c>
      <c r="G211" s="189"/>
      <c r="H211" s="279" t="s">
        <v>1031</v>
      </c>
      <c r="I211" s="279"/>
      <c r="J211" s="279"/>
      <c r="K211" s="215"/>
    </row>
    <row r="212" spans="2:11" customFormat="1" ht="15" customHeight="1">
      <c r="B212" s="307"/>
      <c r="C212" s="189"/>
      <c r="D212" s="189"/>
      <c r="E212" s="189"/>
      <c r="F212" s="201" t="s">
        <v>865</v>
      </c>
      <c r="G212" s="228"/>
      <c r="H212" s="280" t="s">
        <v>866</v>
      </c>
      <c r="I212" s="280"/>
      <c r="J212" s="280"/>
      <c r="K212" s="308"/>
    </row>
    <row r="213" spans="2:11" customFormat="1" ht="15" customHeight="1">
      <c r="B213" s="307"/>
      <c r="C213" s="189"/>
      <c r="D213" s="189"/>
      <c r="E213" s="189"/>
      <c r="F213" s="201" t="s">
        <v>867</v>
      </c>
      <c r="G213" s="228"/>
      <c r="H213" s="280" t="s">
        <v>802</v>
      </c>
      <c r="I213" s="280"/>
      <c r="J213" s="280"/>
      <c r="K213" s="308"/>
    </row>
    <row r="214" spans="2:11" customFormat="1" ht="15" customHeight="1">
      <c r="B214" s="307"/>
      <c r="C214" s="189"/>
      <c r="D214" s="189"/>
      <c r="E214" s="189"/>
      <c r="F214" s="201"/>
      <c r="G214" s="228"/>
      <c r="H214" s="219"/>
      <c r="I214" s="219"/>
      <c r="J214" s="219"/>
      <c r="K214" s="308"/>
    </row>
    <row r="215" spans="2:11" customFormat="1" ht="15" customHeight="1">
      <c r="B215" s="307"/>
      <c r="C215" s="189" t="s">
        <v>992</v>
      </c>
      <c r="D215" s="189"/>
      <c r="E215" s="189"/>
      <c r="F215" s="201">
        <v>1</v>
      </c>
      <c r="G215" s="228"/>
      <c r="H215" s="280" t="s">
        <v>1032</v>
      </c>
      <c r="I215" s="280"/>
      <c r="J215" s="280"/>
      <c r="K215" s="308"/>
    </row>
    <row r="216" spans="2:11" customFormat="1" ht="15" customHeight="1">
      <c r="B216" s="307"/>
      <c r="C216" s="189"/>
      <c r="D216" s="189"/>
      <c r="E216" s="189"/>
      <c r="F216" s="201">
        <v>2</v>
      </c>
      <c r="G216" s="228"/>
      <c r="H216" s="280" t="s">
        <v>1033</v>
      </c>
      <c r="I216" s="280"/>
      <c r="J216" s="280"/>
      <c r="K216" s="308"/>
    </row>
    <row r="217" spans="2:11" customFormat="1" ht="15" customHeight="1">
      <c r="B217" s="307"/>
      <c r="C217" s="189"/>
      <c r="D217" s="189"/>
      <c r="E217" s="189"/>
      <c r="F217" s="201">
        <v>3</v>
      </c>
      <c r="G217" s="228"/>
      <c r="H217" s="280" t="s">
        <v>1034</v>
      </c>
      <c r="I217" s="280"/>
      <c r="J217" s="280"/>
      <c r="K217" s="308"/>
    </row>
    <row r="218" spans="2:11" customFormat="1" ht="15" customHeight="1">
      <c r="B218" s="307"/>
      <c r="C218" s="189"/>
      <c r="D218" s="189"/>
      <c r="E218" s="189"/>
      <c r="F218" s="201">
        <v>4</v>
      </c>
      <c r="G218" s="228"/>
      <c r="H218" s="280" t="s">
        <v>1035</v>
      </c>
      <c r="I218" s="280"/>
      <c r="J218" s="280"/>
      <c r="K218" s="308"/>
    </row>
    <row r="219" spans="2:11" customFormat="1" ht="12.75" customHeight="1">
      <c r="B219" s="309"/>
      <c r="C219" s="310"/>
      <c r="D219" s="310"/>
      <c r="E219" s="310"/>
      <c r="F219" s="310"/>
      <c r="G219" s="310"/>
      <c r="H219" s="310"/>
      <c r="I219" s="310"/>
      <c r="J219" s="310"/>
      <c r="K219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B6BE0D-EFF7-46DD-BF04-BD65D84470D5}"/>
</file>

<file path=customXml/itemProps2.xml><?xml version="1.0" encoding="utf-8"?>
<ds:datastoreItem xmlns:ds="http://schemas.openxmlformats.org/officeDocument/2006/customXml" ds:itemID="{850471EF-777D-4ACC-ACE2-3CED6974A611}"/>
</file>

<file path=customXml/itemProps3.xml><?xml version="1.0" encoding="utf-8"?>
<ds:datastoreItem xmlns:ds="http://schemas.openxmlformats.org/officeDocument/2006/customXml" ds:itemID="{BA43038B-2633-43FE-A190-6342A78BC8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Kros</dc:creator>
  <cp:keywords/>
  <dc:description/>
  <cp:lastModifiedBy>Stratilová Ivana Ing.</cp:lastModifiedBy>
  <cp:revision/>
  <dcterms:created xsi:type="dcterms:W3CDTF">2024-04-08T13:21:45Z</dcterms:created>
  <dcterms:modified xsi:type="dcterms:W3CDTF">2024-05-20T11:34:20Z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